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Marister\PE_PAD_ 3395_2024_Brinks_reforma\Nova pasta\"/>
    </mc:Choice>
  </mc:AlternateContent>
  <bookViews>
    <workbookView xWindow="0" yWindow="0" windowWidth="28800" windowHeight="12435"/>
  </bookViews>
  <sheets>
    <sheet name="ORÇAMENTO ESTIMATIVO" sheetId="1" r:id="rId1"/>
    <sheet name="BDI - DEMONSTRATIVO" sheetId="3" r:id="rId2"/>
    <sheet name="EVENTOGRAMA" sheetId="5" r:id="rId3"/>
    <sheet name="CRONOGRAMA" sheetId="6" r:id="rId4"/>
  </sheets>
  <definedNames>
    <definedName name="_xlnm.Print_Area" localSheetId="0">'ORÇAMENTO ESTIMATIVO'!$A$1:$K$918</definedName>
    <definedName name="início_da_tarefa" localSheetId="3">CRONOGRAMA!$E$1</definedName>
    <definedName name="Início_do_projeto" localSheetId="3">CRONOGRAMA!$E$4</definedName>
    <definedName name="progresso_da_tarefa" localSheetId="3">CRONOGRAMA!$D$1</definedName>
    <definedName name="Semana_de_exibição" localSheetId="3">CRONOGRAMA!$E$5</definedName>
    <definedName name="término_da_tarefa" localSheetId="3">CRONOGRAMA!$F$1</definedName>
  </definedNames>
  <calcPr calcId="152511"/>
</workbook>
</file>

<file path=xl/calcChain.xml><?xml version="1.0" encoding="utf-8"?>
<calcChain xmlns="http://schemas.openxmlformats.org/spreadsheetml/2006/main">
  <c r="D3" i="5" l="1"/>
  <c r="C4" i="5"/>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 i="5"/>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 i="5"/>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G8" i="6"/>
  <c r="H7" i="6"/>
  <c r="I5" i="6"/>
  <c r="I6" i="6" s="1"/>
  <c r="B23" i="3"/>
  <c r="D16" i="3"/>
  <c r="D17" i="3" s="1"/>
  <c r="J906" i="1"/>
  <c r="I906" i="1"/>
  <c r="K906" i="1" s="1"/>
  <c r="H906" i="1"/>
  <c r="J905" i="1"/>
  <c r="J904" i="1"/>
  <c r="I904" i="1"/>
  <c r="K904" i="1" s="1"/>
  <c r="L904" i="1" s="1"/>
  <c r="H904" i="1"/>
  <c r="K903" i="1"/>
  <c r="L903" i="1" s="1"/>
  <c r="J903" i="1"/>
  <c r="I903" i="1"/>
  <c r="H903" i="1"/>
  <c r="K902" i="1"/>
  <c r="L902" i="1" s="1"/>
  <c r="J902" i="1"/>
  <c r="I902" i="1"/>
  <c r="H902" i="1"/>
  <c r="J901" i="1"/>
  <c r="I901" i="1"/>
  <c r="K901" i="1" s="1"/>
  <c r="L901" i="1" s="1"/>
  <c r="H901" i="1"/>
  <c r="J900" i="1"/>
  <c r="J899" i="1" s="1"/>
  <c r="I900" i="1"/>
  <c r="H900" i="1"/>
  <c r="I899" i="1"/>
  <c r="J898" i="1"/>
  <c r="J897" i="1" s="1"/>
  <c r="I898" i="1"/>
  <c r="H898" i="1"/>
  <c r="I897" i="1"/>
  <c r="J896" i="1"/>
  <c r="K896" i="1" s="1"/>
  <c r="L896" i="1" s="1"/>
  <c r="I896" i="1"/>
  <c r="H896" i="1"/>
  <c r="J895" i="1"/>
  <c r="J894" i="1" s="1"/>
  <c r="I895" i="1"/>
  <c r="I894" i="1" s="1"/>
  <c r="H895" i="1"/>
  <c r="J893" i="1"/>
  <c r="J892" i="1" s="1"/>
  <c r="I893" i="1"/>
  <c r="I892" i="1" s="1"/>
  <c r="H893" i="1"/>
  <c r="J891" i="1"/>
  <c r="J889" i="1" s="1"/>
  <c r="I891" i="1"/>
  <c r="K891" i="1" s="1"/>
  <c r="L891" i="1" s="1"/>
  <c r="H891" i="1"/>
  <c r="J890" i="1"/>
  <c r="I890" i="1"/>
  <c r="K890" i="1" s="1"/>
  <c r="H890" i="1"/>
  <c r="I889" i="1"/>
  <c r="J888" i="1"/>
  <c r="I888" i="1"/>
  <c r="K888" i="1" s="1"/>
  <c r="L888" i="1" s="1"/>
  <c r="H888" i="1"/>
  <c r="J887" i="1"/>
  <c r="J886" i="1" s="1"/>
  <c r="I887" i="1"/>
  <c r="I886" i="1" s="1"/>
  <c r="H887" i="1"/>
  <c r="J885" i="1"/>
  <c r="J884" i="1" s="1"/>
  <c r="I885" i="1"/>
  <c r="I884" i="1" s="1"/>
  <c r="H885" i="1"/>
  <c r="J883" i="1"/>
  <c r="J882" i="1" s="1"/>
  <c r="I883" i="1"/>
  <c r="I882" i="1" s="1"/>
  <c r="H883" i="1"/>
  <c r="J881" i="1"/>
  <c r="J880" i="1" s="1"/>
  <c r="I881" i="1"/>
  <c r="I880" i="1" s="1"/>
  <c r="H881" i="1"/>
  <c r="J879" i="1"/>
  <c r="I879" i="1"/>
  <c r="K879" i="1" s="1"/>
  <c r="L879" i="1" s="1"/>
  <c r="H879" i="1"/>
  <c r="J878" i="1"/>
  <c r="I878" i="1"/>
  <c r="K878" i="1" s="1"/>
  <c r="H878" i="1"/>
  <c r="J877" i="1"/>
  <c r="J875" i="1"/>
  <c r="J874" i="1" s="1"/>
  <c r="J867" i="1" s="1"/>
  <c r="I875" i="1"/>
  <c r="I874" i="1" s="1"/>
  <c r="H875" i="1"/>
  <c r="J873" i="1"/>
  <c r="I873" i="1"/>
  <c r="K873" i="1" s="1"/>
  <c r="L873" i="1" s="1"/>
  <c r="H873" i="1"/>
  <c r="J872" i="1"/>
  <c r="I872" i="1"/>
  <c r="K872" i="1" s="1"/>
  <c r="H872" i="1"/>
  <c r="J871" i="1"/>
  <c r="J870" i="1"/>
  <c r="I870" i="1"/>
  <c r="K870" i="1" s="1"/>
  <c r="L870" i="1" s="1"/>
  <c r="H870" i="1"/>
  <c r="K869" i="1"/>
  <c r="K868" i="1" s="1"/>
  <c r="J869" i="1"/>
  <c r="I869" i="1"/>
  <c r="H869" i="1"/>
  <c r="J868" i="1"/>
  <c r="H866" i="1"/>
  <c r="H865" i="1"/>
  <c r="E865" i="1"/>
  <c r="J865" i="1" s="1"/>
  <c r="J864" i="1"/>
  <c r="H864" i="1"/>
  <c r="E864" i="1"/>
  <c r="I864" i="1" s="1"/>
  <c r="K862" i="1"/>
  <c r="L862" i="1" s="1"/>
  <c r="J862" i="1"/>
  <c r="I862" i="1"/>
  <c r="H862" i="1"/>
  <c r="J861" i="1"/>
  <c r="I861" i="1"/>
  <c r="K861" i="1" s="1"/>
  <c r="L861" i="1" s="1"/>
  <c r="H861" i="1"/>
  <c r="J860" i="1"/>
  <c r="I860" i="1"/>
  <c r="K860" i="1" s="1"/>
  <c r="H860" i="1"/>
  <c r="J859" i="1"/>
  <c r="I859" i="1"/>
  <c r="J858" i="1"/>
  <c r="I858" i="1"/>
  <c r="K858" i="1" s="1"/>
  <c r="L858" i="1" s="1"/>
  <c r="H858" i="1"/>
  <c r="J857" i="1"/>
  <c r="K857" i="1" s="1"/>
  <c r="L857" i="1" s="1"/>
  <c r="I857" i="1"/>
  <c r="H857" i="1"/>
  <c r="J856" i="1"/>
  <c r="J855" i="1" s="1"/>
  <c r="I856" i="1"/>
  <c r="I855" i="1" s="1"/>
  <c r="H856" i="1"/>
  <c r="J854" i="1"/>
  <c r="I854" i="1"/>
  <c r="K854" i="1" s="1"/>
  <c r="L854" i="1" s="1"/>
  <c r="H854" i="1"/>
  <c r="J853" i="1"/>
  <c r="I853" i="1"/>
  <c r="K853" i="1" s="1"/>
  <c r="L853" i="1" s="1"/>
  <c r="H853" i="1"/>
  <c r="J852" i="1"/>
  <c r="I852" i="1"/>
  <c r="K852" i="1" s="1"/>
  <c r="L852" i="1" s="1"/>
  <c r="H852" i="1"/>
  <c r="J851" i="1"/>
  <c r="I851" i="1"/>
  <c r="K851" i="1" s="1"/>
  <c r="H851" i="1"/>
  <c r="J850" i="1"/>
  <c r="J849" i="1"/>
  <c r="I849" i="1"/>
  <c r="K849" i="1" s="1"/>
  <c r="L849" i="1" s="1"/>
  <c r="H849" i="1"/>
  <c r="K848" i="1"/>
  <c r="L848" i="1" s="1"/>
  <c r="J848" i="1"/>
  <c r="I848" i="1"/>
  <c r="H848" i="1"/>
  <c r="K847" i="1"/>
  <c r="L847" i="1" s="1"/>
  <c r="J847" i="1"/>
  <c r="I847" i="1"/>
  <c r="H847" i="1"/>
  <c r="J846" i="1"/>
  <c r="I846" i="1"/>
  <c r="K846" i="1" s="1"/>
  <c r="H846" i="1"/>
  <c r="J845" i="1"/>
  <c r="I845" i="1"/>
  <c r="J844" i="1"/>
  <c r="I844" i="1"/>
  <c r="K844" i="1" s="1"/>
  <c r="L844" i="1" s="1"/>
  <c r="H844" i="1"/>
  <c r="J843" i="1"/>
  <c r="K843" i="1" s="1"/>
  <c r="L843" i="1" s="1"/>
  <c r="I843" i="1"/>
  <c r="H843" i="1"/>
  <c r="J842" i="1"/>
  <c r="J841" i="1" s="1"/>
  <c r="I842" i="1"/>
  <c r="I841" i="1" s="1"/>
  <c r="H842" i="1"/>
  <c r="J839" i="1"/>
  <c r="K839" i="1" s="1"/>
  <c r="L839" i="1" s="1"/>
  <c r="I839" i="1"/>
  <c r="H839" i="1"/>
  <c r="J838" i="1"/>
  <c r="J837" i="1" s="1"/>
  <c r="I838" i="1"/>
  <c r="I837" i="1" s="1"/>
  <c r="H838" i="1"/>
  <c r="J836" i="1"/>
  <c r="J834" i="1" s="1"/>
  <c r="I836" i="1"/>
  <c r="K836" i="1" s="1"/>
  <c r="L836" i="1" s="1"/>
  <c r="H836" i="1"/>
  <c r="J835" i="1"/>
  <c r="I835" i="1"/>
  <c r="K835" i="1" s="1"/>
  <c r="H835" i="1"/>
  <c r="I834" i="1"/>
  <c r="J833" i="1"/>
  <c r="I833" i="1"/>
  <c r="K833" i="1" s="1"/>
  <c r="H833" i="1"/>
  <c r="J832" i="1"/>
  <c r="I832" i="1"/>
  <c r="J831" i="1"/>
  <c r="I831" i="1"/>
  <c r="K831" i="1" s="1"/>
  <c r="H831" i="1"/>
  <c r="J830" i="1"/>
  <c r="I830" i="1"/>
  <c r="J828" i="1"/>
  <c r="I828" i="1"/>
  <c r="K828" i="1" s="1"/>
  <c r="L828" i="1" s="1"/>
  <c r="H828" i="1"/>
  <c r="J827" i="1"/>
  <c r="I827" i="1"/>
  <c r="K827" i="1" s="1"/>
  <c r="L827" i="1" s="1"/>
  <c r="H827" i="1"/>
  <c r="J826" i="1"/>
  <c r="J825" i="1" s="1"/>
  <c r="I826" i="1"/>
  <c r="I825" i="1" s="1"/>
  <c r="H826" i="1"/>
  <c r="J824" i="1"/>
  <c r="I824" i="1"/>
  <c r="K824" i="1" s="1"/>
  <c r="L824" i="1" s="1"/>
  <c r="H824" i="1"/>
  <c r="J823" i="1"/>
  <c r="I823" i="1"/>
  <c r="K823" i="1" s="1"/>
  <c r="L823" i="1" s="1"/>
  <c r="H823" i="1"/>
  <c r="L822" i="1"/>
  <c r="K822" i="1"/>
  <c r="J822" i="1"/>
  <c r="I822" i="1"/>
  <c r="H822" i="1"/>
  <c r="J821" i="1"/>
  <c r="I821" i="1"/>
  <c r="K821" i="1" s="1"/>
  <c r="L821" i="1" s="1"/>
  <c r="H821" i="1"/>
  <c r="J820" i="1"/>
  <c r="I820" i="1"/>
  <c r="K820" i="1" s="1"/>
  <c r="L820" i="1" s="1"/>
  <c r="H820" i="1"/>
  <c r="K819" i="1"/>
  <c r="L819" i="1" s="1"/>
  <c r="J819" i="1"/>
  <c r="I819" i="1"/>
  <c r="H819" i="1"/>
  <c r="J818" i="1"/>
  <c r="J817" i="1" s="1"/>
  <c r="I818" i="1"/>
  <c r="I817" i="1" s="1"/>
  <c r="H818" i="1"/>
  <c r="J816" i="1"/>
  <c r="I816" i="1"/>
  <c r="K816" i="1" s="1"/>
  <c r="H816" i="1"/>
  <c r="L815" i="1"/>
  <c r="K815" i="1"/>
  <c r="J815" i="1"/>
  <c r="I815" i="1"/>
  <c r="H815" i="1"/>
  <c r="J814" i="1"/>
  <c r="I814" i="1"/>
  <c r="L813" i="1"/>
  <c r="K813" i="1"/>
  <c r="J813" i="1"/>
  <c r="I813" i="1"/>
  <c r="H813" i="1"/>
  <c r="K812" i="1"/>
  <c r="J812" i="1"/>
  <c r="I812" i="1"/>
  <c r="L811" i="1"/>
  <c r="K811" i="1"/>
  <c r="J811" i="1"/>
  <c r="I811" i="1"/>
  <c r="H811" i="1"/>
  <c r="J810" i="1"/>
  <c r="J809" i="1" s="1"/>
  <c r="I810" i="1"/>
  <c r="I809" i="1" s="1"/>
  <c r="H810" i="1"/>
  <c r="J808" i="1"/>
  <c r="K808" i="1" s="1"/>
  <c r="L808" i="1" s="1"/>
  <c r="I808" i="1"/>
  <c r="H808" i="1"/>
  <c r="J807" i="1"/>
  <c r="I807" i="1"/>
  <c r="K807" i="1" s="1"/>
  <c r="L807" i="1" s="1"/>
  <c r="H807" i="1"/>
  <c r="L806" i="1"/>
  <c r="K806" i="1"/>
  <c r="J806" i="1"/>
  <c r="I806" i="1"/>
  <c r="H806" i="1"/>
  <c r="J805" i="1"/>
  <c r="I805" i="1"/>
  <c r="K805" i="1" s="1"/>
  <c r="L805" i="1" s="1"/>
  <c r="H805" i="1"/>
  <c r="J804" i="1"/>
  <c r="I804" i="1"/>
  <c r="K804" i="1" s="1"/>
  <c r="L804" i="1" s="1"/>
  <c r="H804" i="1"/>
  <c r="K803" i="1"/>
  <c r="L803" i="1" s="1"/>
  <c r="J803" i="1"/>
  <c r="I803" i="1"/>
  <c r="H803" i="1"/>
  <c r="J802" i="1"/>
  <c r="I802" i="1"/>
  <c r="K802" i="1" s="1"/>
  <c r="L802" i="1" s="1"/>
  <c r="H802" i="1"/>
  <c r="L801" i="1"/>
  <c r="K801" i="1"/>
  <c r="J801" i="1"/>
  <c r="I801" i="1"/>
  <c r="H801" i="1"/>
  <c r="J800" i="1"/>
  <c r="K800" i="1" s="1"/>
  <c r="L800" i="1" s="1"/>
  <c r="I800" i="1"/>
  <c r="H800" i="1"/>
  <c r="I799" i="1"/>
  <c r="G799" i="1"/>
  <c r="J799" i="1" s="1"/>
  <c r="J797" i="1" s="1"/>
  <c r="L798" i="1"/>
  <c r="K798" i="1"/>
  <c r="J798" i="1"/>
  <c r="I798" i="1"/>
  <c r="H798" i="1"/>
  <c r="I797" i="1"/>
  <c r="L796" i="1"/>
  <c r="K796" i="1"/>
  <c r="J796" i="1"/>
  <c r="I796" i="1"/>
  <c r="H796" i="1"/>
  <c r="K795" i="1"/>
  <c r="J795" i="1"/>
  <c r="I795" i="1"/>
  <c r="I794" i="1" s="1"/>
  <c r="J793" i="1"/>
  <c r="I793" i="1"/>
  <c r="K793" i="1" s="1"/>
  <c r="L793" i="1" s="1"/>
  <c r="H793" i="1"/>
  <c r="J792" i="1"/>
  <c r="I792" i="1"/>
  <c r="K792" i="1" s="1"/>
  <c r="L792" i="1" s="1"/>
  <c r="H792" i="1"/>
  <c r="J791" i="1"/>
  <c r="K791" i="1" s="1"/>
  <c r="L791" i="1" s="1"/>
  <c r="I791" i="1"/>
  <c r="H791" i="1"/>
  <c r="J790" i="1"/>
  <c r="I790" i="1"/>
  <c r="K790" i="1" s="1"/>
  <c r="L790" i="1" s="1"/>
  <c r="H790" i="1"/>
  <c r="L789" i="1"/>
  <c r="K789" i="1"/>
  <c r="J789" i="1"/>
  <c r="I789" i="1"/>
  <c r="H789" i="1"/>
  <c r="J788" i="1"/>
  <c r="I788" i="1"/>
  <c r="K788" i="1" s="1"/>
  <c r="L788" i="1" s="1"/>
  <c r="H788" i="1"/>
  <c r="J787" i="1"/>
  <c r="I787" i="1"/>
  <c r="K787" i="1" s="1"/>
  <c r="H787" i="1"/>
  <c r="J786" i="1"/>
  <c r="J785" i="1"/>
  <c r="I785" i="1"/>
  <c r="K785" i="1" s="1"/>
  <c r="L785" i="1" s="1"/>
  <c r="H785" i="1"/>
  <c r="K784" i="1"/>
  <c r="J784" i="1"/>
  <c r="J783" i="1" s="1"/>
  <c r="I784" i="1"/>
  <c r="H784" i="1"/>
  <c r="I783" i="1"/>
  <c r="K782" i="1"/>
  <c r="K781" i="1" s="1"/>
  <c r="J782" i="1"/>
  <c r="J781" i="1" s="1"/>
  <c r="I782" i="1"/>
  <c r="H782" i="1"/>
  <c r="I781" i="1"/>
  <c r="K780" i="1"/>
  <c r="L780" i="1" s="1"/>
  <c r="J780" i="1"/>
  <c r="I780" i="1"/>
  <c r="H780" i="1"/>
  <c r="J779" i="1"/>
  <c r="J778" i="1" s="1"/>
  <c r="I779" i="1"/>
  <c r="I778" i="1" s="1"/>
  <c r="H779" i="1"/>
  <c r="J777" i="1"/>
  <c r="I777" i="1"/>
  <c r="K777" i="1" s="1"/>
  <c r="L777" i="1" s="1"/>
  <c r="H777" i="1"/>
  <c r="J776" i="1"/>
  <c r="I776" i="1"/>
  <c r="K776" i="1" s="1"/>
  <c r="L776" i="1" s="1"/>
  <c r="H776" i="1"/>
  <c r="J775" i="1"/>
  <c r="K775" i="1" s="1"/>
  <c r="L775" i="1" s="1"/>
  <c r="I775" i="1"/>
  <c r="H775" i="1"/>
  <c r="J774" i="1"/>
  <c r="I774" i="1"/>
  <c r="K774" i="1" s="1"/>
  <c r="L774" i="1" s="1"/>
  <c r="H774" i="1"/>
  <c r="L773" i="1"/>
  <c r="K773" i="1"/>
  <c r="J773" i="1"/>
  <c r="I773" i="1"/>
  <c r="H773" i="1"/>
  <c r="J772" i="1"/>
  <c r="I772" i="1"/>
  <c r="K772" i="1" s="1"/>
  <c r="L772" i="1" s="1"/>
  <c r="H772" i="1"/>
  <c r="J771" i="1"/>
  <c r="K771" i="1" s="1"/>
  <c r="L771" i="1" s="1"/>
  <c r="I771" i="1"/>
  <c r="H771" i="1"/>
  <c r="K770" i="1"/>
  <c r="L770" i="1" s="1"/>
  <c r="J770" i="1"/>
  <c r="I770" i="1"/>
  <c r="H770" i="1"/>
  <c r="J769" i="1"/>
  <c r="I769" i="1"/>
  <c r="K769" i="1" s="1"/>
  <c r="L769" i="1" s="1"/>
  <c r="H769" i="1"/>
  <c r="I768" i="1"/>
  <c r="G768" i="1"/>
  <c r="J768" i="1" s="1"/>
  <c r="K767" i="1"/>
  <c r="J767" i="1"/>
  <c r="J766" i="1" s="1"/>
  <c r="I767" i="1"/>
  <c r="H767" i="1"/>
  <c r="K765" i="1"/>
  <c r="K764" i="1" s="1"/>
  <c r="J765" i="1"/>
  <c r="J764" i="1" s="1"/>
  <c r="J763" i="1" s="1"/>
  <c r="I765" i="1"/>
  <c r="H765" i="1"/>
  <c r="I764" i="1"/>
  <c r="J761" i="1"/>
  <c r="I761" i="1"/>
  <c r="K761" i="1" s="1"/>
  <c r="L761" i="1" s="1"/>
  <c r="H761" i="1"/>
  <c r="J760" i="1"/>
  <c r="K760" i="1" s="1"/>
  <c r="I760" i="1"/>
  <c r="H760" i="1"/>
  <c r="J759" i="1"/>
  <c r="J758" i="1"/>
  <c r="K758" i="1" s="1"/>
  <c r="I758" i="1"/>
  <c r="H758" i="1"/>
  <c r="J757" i="1"/>
  <c r="I757" i="1"/>
  <c r="J756" i="1"/>
  <c r="I756" i="1"/>
  <c r="K756" i="1" s="1"/>
  <c r="H756" i="1"/>
  <c r="J755" i="1"/>
  <c r="J754" i="1" s="1"/>
  <c r="I755" i="1"/>
  <c r="I754" i="1"/>
  <c r="J753" i="1"/>
  <c r="I753" i="1"/>
  <c r="K753" i="1" s="1"/>
  <c r="L753" i="1" s="1"/>
  <c r="H753" i="1"/>
  <c r="J752" i="1"/>
  <c r="I752" i="1"/>
  <c r="K752" i="1" s="1"/>
  <c r="L752" i="1" s="1"/>
  <c r="H752" i="1"/>
  <c r="K751" i="1"/>
  <c r="L751" i="1" s="1"/>
  <c r="J751" i="1"/>
  <c r="I751" i="1"/>
  <c r="H751" i="1"/>
  <c r="J750" i="1"/>
  <c r="I750" i="1"/>
  <c r="K750" i="1" s="1"/>
  <c r="L750" i="1" s="1"/>
  <c r="H750" i="1"/>
  <c r="J749" i="1"/>
  <c r="I749" i="1"/>
  <c r="K749" i="1" s="1"/>
  <c r="H749" i="1"/>
  <c r="J748" i="1"/>
  <c r="I748" i="1"/>
  <c r="J747" i="1"/>
  <c r="I747" i="1"/>
  <c r="K747" i="1" s="1"/>
  <c r="L747" i="1" s="1"/>
  <c r="H747" i="1"/>
  <c r="J746" i="1"/>
  <c r="J745" i="1" s="1"/>
  <c r="J744" i="1" s="1"/>
  <c r="I746" i="1"/>
  <c r="I745" i="1" s="1"/>
  <c r="I744" i="1" s="1"/>
  <c r="H746" i="1"/>
  <c r="J743" i="1"/>
  <c r="I743" i="1"/>
  <c r="K743" i="1" s="1"/>
  <c r="L743" i="1" s="1"/>
  <c r="H743" i="1"/>
  <c r="J742" i="1"/>
  <c r="J741" i="1" s="1"/>
  <c r="I742" i="1"/>
  <c r="I741" i="1" s="1"/>
  <c r="H742" i="1"/>
  <c r="J740" i="1"/>
  <c r="K740" i="1" s="1"/>
  <c r="I740" i="1"/>
  <c r="H740" i="1"/>
  <c r="K739" i="1"/>
  <c r="L739" i="1" s="1"/>
  <c r="J739" i="1"/>
  <c r="I739" i="1"/>
  <c r="I738" i="1" s="1"/>
  <c r="H739" i="1"/>
  <c r="J736" i="1"/>
  <c r="J733" i="1" s="1"/>
  <c r="I736" i="1"/>
  <c r="H736" i="1"/>
  <c r="K735" i="1"/>
  <c r="L735" i="1" s="1"/>
  <c r="J735" i="1"/>
  <c r="I735" i="1"/>
  <c r="H735" i="1"/>
  <c r="L734" i="1"/>
  <c r="K734" i="1"/>
  <c r="J734" i="1"/>
  <c r="I734" i="1"/>
  <c r="H734" i="1"/>
  <c r="I733" i="1"/>
  <c r="L732" i="1"/>
  <c r="K732" i="1"/>
  <c r="J732" i="1"/>
  <c r="I732" i="1"/>
  <c r="H732" i="1"/>
  <c r="J731" i="1"/>
  <c r="I731" i="1"/>
  <c r="K731" i="1" s="1"/>
  <c r="L731" i="1" s="1"/>
  <c r="H731" i="1"/>
  <c r="J730" i="1"/>
  <c r="K730" i="1" s="1"/>
  <c r="I730" i="1"/>
  <c r="H730" i="1"/>
  <c r="J729" i="1"/>
  <c r="J728" i="1"/>
  <c r="I728" i="1"/>
  <c r="K728" i="1" s="1"/>
  <c r="L728" i="1" s="1"/>
  <c r="H728" i="1"/>
  <c r="K727" i="1"/>
  <c r="L727" i="1" s="1"/>
  <c r="J727" i="1"/>
  <c r="I727" i="1"/>
  <c r="H727" i="1"/>
  <c r="J726" i="1"/>
  <c r="J725" i="1" s="1"/>
  <c r="I726" i="1"/>
  <c r="I725" i="1" s="1"/>
  <c r="H726" i="1"/>
  <c r="J724" i="1"/>
  <c r="I724" i="1"/>
  <c r="K724" i="1" s="1"/>
  <c r="L724" i="1" s="1"/>
  <c r="H724" i="1"/>
  <c r="J723" i="1"/>
  <c r="I723" i="1"/>
  <c r="K723" i="1" s="1"/>
  <c r="L723" i="1" s="1"/>
  <c r="H723" i="1"/>
  <c r="J722" i="1"/>
  <c r="J721" i="1" s="1"/>
  <c r="I722" i="1"/>
  <c r="I721" i="1" s="1"/>
  <c r="H722" i="1"/>
  <c r="J720" i="1"/>
  <c r="J717" i="1" s="1"/>
  <c r="I720" i="1"/>
  <c r="K720" i="1" s="1"/>
  <c r="L720" i="1" s="1"/>
  <c r="H720" i="1"/>
  <c r="K719" i="1"/>
  <c r="L719" i="1" s="1"/>
  <c r="J719" i="1"/>
  <c r="I719" i="1"/>
  <c r="H719" i="1"/>
  <c r="L718" i="1"/>
  <c r="K718" i="1"/>
  <c r="K717" i="1" s="1"/>
  <c r="J718" i="1"/>
  <c r="I718" i="1"/>
  <c r="H718" i="1"/>
  <c r="I717" i="1"/>
  <c r="L716" i="1"/>
  <c r="K716" i="1"/>
  <c r="J716" i="1"/>
  <c r="I716" i="1"/>
  <c r="H716" i="1"/>
  <c r="J715" i="1"/>
  <c r="J714" i="1" s="1"/>
  <c r="I715" i="1"/>
  <c r="I714" i="1" s="1"/>
  <c r="H715" i="1"/>
  <c r="L712" i="1"/>
  <c r="K712" i="1"/>
  <c r="K711" i="1" s="1"/>
  <c r="J712" i="1"/>
  <c r="J711" i="1" s="1"/>
  <c r="I712" i="1"/>
  <c r="H712" i="1"/>
  <c r="I711" i="1"/>
  <c r="L710" i="1"/>
  <c r="K710" i="1"/>
  <c r="K709" i="1" s="1"/>
  <c r="J710" i="1"/>
  <c r="I710" i="1"/>
  <c r="H710" i="1"/>
  <c r="G710" i="1"/>
  <c r="J709" i="1"/>
  <c r="I709" i="1"/>
  <c r="J708" i="1"/>
  <c r="I708" i="1"/>
  <c r="K708" i="1" s="1"/>
  <c r="L708" i="1" s="1"/>
  <c r="H708" i="1"/>
  <c r="J707" i="1"/>
  <c r="J706" i="1" s="1"/>
  <c r="I707" i="1"/>
  <c r="I706" i="1" s="1"/>
  <c r="H707" i="1"/>
  <c r="J705" i="1"/>
  <c r="I705" i="1"/>
  <c r="K705" i="1" s="1"/>
  <c r="L705" i="1" s="1"/>
  <c r="H705" i="1"/>
  <c r="K704" i="1"/>
  <c r="L704" i="1" s="1"/>
  <c r="J704" i="1"/>
  <c r="I704" i="1"/>
  <c r="H704" i="1"/>
  <c r="L703" i="1"/>
  <c r="K703" i="1"/>
  <c r="K702" i="1" s="1"/>
  <c r="J703" i="1"/>
  <c r="J702" i="1" s="1"/>
  <c r="I703" i="1"/>
  <c r="I702" i="1" s="1"/>
  <c r="H703" i="1"/>
  <c r="L701" i="1"/>
  <c r="K701" i="1"/>
  <c r="J701" i="1"/>
  <c r="I701" i="1"/>
  <c r="H701" i="1"/>
  <c r="J700" i="1"/>
  <c r="I700" i="1"/>
  <c r="K700" i="1" s="1"/>
  <c r="L700" i="1" s="1"/>
  <c r="H700" i="1"/>
  <c r="J699" i="1"/>
  <c r="K699" i="1" s="1"/>
  <c r="I699" i="1"/>
  <c r="H699" i="1"/>
  <c r="J698" i="1"/>
  <c r="J696" i="1"/>
  <c r="I696" i="1"/>
  <c r="K696" i="1" s="1"/>
  <c r="L696" i="1" s="1"/>
  <c r="H696" i="1"/>
  <c r="J695" i="1"/>
  <c r="K695" i="1" s="1"/>
  <c r="L695" i="1" s="1"/>
  <c r="I695" i="1"/>
  <c r="H695" i="1"/>
  <c r="K694" i="1"/>
  <c r="L694" i="1" s="1"/>
  <c r="J694" i="1"/>
  <c r="I694" i="1"/>
  <c r="H694" i="1"/>
  <c r="J693" i="1"/>
  <c r="J692" i="1" s="1"/>
  <c r="I693" i="1"/>
  <c r="I692" i="1" s="1"/>
  <c r="H693" i="1"/>
  <c r="J691" i="1"/>
  <c r="I691" i="1"/>
  <c r="K691" i="1" s="1"/>
  <c r="H691" i="1"/>
  <c r="J690" i="1"/>
  <c r="I690" i="1"/>
  <c r="K690" i="1" s="1"/>
  <c r="L690" i="1" s="1"/>
  <c r="H690" i="1"/>
  <c r="J689" i="1"/>
  <c r="J687" i="1" s="1"/>
  <c r="I689" i="1"/>
  <c r="K689" i="1" s="1"/>
  <c r="L689" i="1" s="1"/>
  <c r="H689" i="1"/>
  <c r="K688" i="1"/>
  <c r="L688" i="1" s="1"/>
  <c r="J688" i="1"/>
  <c r="I688" i="1"/>
  <c r="I687" i="1" s="1"/>
  <c r="H688" i="1"/>
  <c r="K686" i="1"/>
  <c r="L686" i="1" s="1"/>
  <c r="J686" i="1"/>
  <c r="I686" i="1"/>
  <c r="H686" i="1"/>
  <c r="L685" i="1"/>
  <c r="K685" i="1"/>
  <c r="J685" i="1"/>
  <c r="I685" i="1"/>
  <c r="H685" i="1"/>
  <c r="J684" i="1"/>
  <c r="I684" i="1"/>
  <c r="H684" i="1"/>
  <c r="J683" i="1"/>
  <c r="K683" i="1" s="1"/>
  <c r="I683" i="1"/>
  <c r="H683" i="1"/>
  <c r="J682" i="1"/>
  <c r="J681" i="1" s="1"/>
  <c r="J680" i="1"/>
  <c r="I680" i="1"/>
  <c r="H680" i="1"/>
  <c r="J679" i="1"/>
  <c r="K679" i="1" s="1"/>
  <c r="L679" i="1" s="1"/>
  <c r="I679" i="1"/>
  <c r="H679" i="1"/>
  <c r="K678" i="1"/>
  <c r="J678" i="1"/>
  <c r="J677" i="1" s="1"/>
  <c r="I678" i="1"/>
  <c r="H678" i="1"/>
  <c r="K676" i="1"/>
  <c r="L676" i="1" s="1"/>
  <c r="J676" i="1"/>
  <c r="J673" i="1" s="1"/>
  <c r="J668" i="1" s="1"/>
  <c r="I676" i="1"/>
  <c r="H676" i="1"/>
  <c r="J675" i="1"/>
  <c r="I675" i="1"/>
  <c r="K675" i="1" s="1"/>
  <c r="L675" i="1" s="1"/>
  <c r="H675" i="1"/>
  <c r="J674" i="1"/>
  <c r="I674" i="1"/>
  <c r="K674" i="1" s="1"/>
  <c r="H674" i="1"/>
  <c r="I673" i="1"/>
  <c r="J672" i="1"/>
  <c r="I672" i="1"/>
  <c r="K672" i="1" s="1"/>
  <c r="L672" i="1" s="1"/>
  <c r="H672" i="1"/>
  <c r="J671" i="1"/>
  <c r="J669" i="1" s="1"/>
  <c r="I671" i="1"/>
  <c r="K671" i="1" s="1"/>
  <c r="L671" i="1" s="1"/>
  <c r="H671" i="1"/>
  <c r="K670" i="1"/>
  <c r="J670" i="1"/>
  <c r="I670" i="1"/>
  <c r="I669" i="1" s="1"/>
  <c r="H670" i="1"/>
  <c r="J667" i="1"/>
  <c r="J664" i="1" s="1"/>
  <c r="I667" i="1"/>
  <c r="H667" i="1"/>
  <c r="K666" i="1"/>
  <c r="L666" i="1" s="1"/>
  <c r="J666" i="1"/>
  <c r="I666" i="1"/>
  <c r="H666" i="1"/>
  <c r="L665" i="1"/>
  <c r="K665" i="1"/>
  <c r="J665" i="1"/>
  <c r="I665" i="1"/>
  <c r="H665" i="1"/>
  <c r="L663" i="1"/>
  <c r="K663" i="1"/>
  <c r="J663" i="1"/>
  <c r="I663" i="1"/>
  <c r="H663" i="1"/>
  <c r="J662" i="1"/>
  <c r="I662" i="1"/>
  <c r="H662" i="1"/>
  <c r="J661" i="1"/>
  <c r="K661" i="1" s="1"/>
  <c r="I661" i="1"/>
  <c r="H661" i="1"/>
  <c r="J659" i="1"/>
  <c r="I659" i="1"/>
  <c r="K659" i="1" s="1"/>
  <c r="L659" i="1" s="1"/>
  <c r="H659" i="1"/>
  <c r="K658" i="1"/>
  <c r="L658" i="1" s="1"/>
  <c r="J658" i="1"/>
  <c r="I658" i="1"/>
  <c r="H658" i="1"/>
  <c r="I657" i="1"/>
  <c r="K655" i="1"/>
  <c r="L655" i="1" s="1"/>
  <c r="J655" i="1"/>
  <c r="I655" i="1"/>
  <c r="H655" i="1"/>
  <c r="J654" i="1"/>
  <c r="I654" i="1"/>
  <c r="K654" i="1" s="1"/>
  <c r="L654" i="1" s="1"/>
  <c r="H654" i="1"/>
  <c r="J653" i="1"/>
  <c r="K653" i="1" s="1"/>
  <c r="L653" i="1" s="1"/>
  <c r="I653" i="1"/>
  <c r="H653" i="1"/>
  <c r="K652" i="1"/>
  <c r="J652" i="1"/>
  <c r="J651" i="1" s="1"/>
  <c r="I652" i="1"/>
  <c r="H652" i="1"/>
  <c r="K650" i="1"/>
  <c r="L650" i="1" s="1"/>
  <c r="J650" i="1"/>
  <c r="I650" i="1"/>
  <c r="H650" i="1"/>
  <c r="J649" i="1"/>
  <c r="J647" i="1" s="1"/>
  <c r="I649" i="1"/>
  <c r="K649" i="1" s="1"/>
  <c r="L649" i="1" s="1"/>
  <c r="H649" i="1"/>
  <c r="L648" i="1"/>
  <c r="K648" i="1"/>
  <c r="J648" i="1"/>
  <c r="I648" i="1"/>
  <c r="H648" i="1"/>
  <c r="I647" i="1"/>
  <c r="H646" i="1"/>
  <c r="E646" i="1"/>
  <c r="J646" i="1" s="1"/>
  <c r="K645" i="1"/>
  <c r="L645" i="1" s="1"/>
  <c r="J645" i="1"/>
  <c r="I645" i="1"/>
  <c r="H645" i="1"/>
  <c r="E645" i="1"/>
  <c r="I644" i="1"/>
  <c r="H644" i="1"/>
  <c r="E644" i="1"/>
  <c r="J644" i="1" s="1"/>
  <c r="J643" i="1" s="1"/>
  <c r="J642" i="1"/>
  <c r="H642" i="1"/>
  <c r="H641" i="1"/>
  <c r="E641" i="1"/>
  <c r="E642" i="1" s="1"/>
  <c r="I642" i="1" s="1"/>
  <c r="J640" i="1"/>
  <c r="K640" i="1" s="1"/>
  <c r="I640" i="1"/>
  <c r="H640" i="1"/>
  <c r="J637" i="1"/>
  <c r="I637" i="1"/>
  <c r="K637" i="1" s="1"/>
  <c r="L637" i="1" s="1"/>
  <c r="H637" i="1"/>
  <c r="J636" i="1"/>
  <c r="I636" i="1"/>
  <c r="K636" i="1" s="1"/>
  <c r="L636" i="1" s="1"/>
  <c r="H636" i="1"/>
  <c r="K635" i="1"/>
  <c r="L635" i="1" s="1"/>
  <c r="J635" i="1"/>
  <c r="I635" i="1"/>
  <c r="G635" i="1"/>
  <c r="F635" i="1"/>
  <c r="H635" i="1" s="1"/>
  <c r="J634" i="1"/>
  <c r="J633" i="1" s="1"/>
  <c r="I634" i="1"/>
  <c r="H634" i="1"/>
  <c r="J632" i="1"/>
  <c r="J630" i="1" s="1"/>
  <c r="I632" i="1"/>
  <c r="K632" i="1" s="1"/>
  <c r="L632" i="1" s="1"/>
  <c r="H632" i="1"/>
  <c r="J631" i="1"/>
  <c r="I631" i="1"/>
  <c r="K631" i="1" s="1"/>
  <c r="L631" i="1" s="1"/>
  <c r="H631" i="1"/>
  <c r="J629" i="1"/>
  <c r="I629" i="1"/>
  <c r="K629" i="1" s="1"/>
  <c r="L629" i="1" s="1"/>
  <c r="H629" i="1"/>
  <c r="L628" i="1"/>
  <c r="K628" i="1"/>
  <c r="J628" i="1"/>
  <c r="I628" i="1"/>
  <c r="H628" i="1"/>
  <c r="J627" i="1"/>
  <c r="I627" i="1"/>
  <c r="K627" i="1" s="1"/>
  <c r="L627" i="1" s="1"/>
  <c r="H627" i="1"/>
  <c r="J626" i="1"/>
  <c r="I626" i="1"/>
  <c r="K626" i="1" s="1"/>
  <c r="L626" i="1" s="1"/>
  <c r="H626" i="1"/>
  <c r="K625" i="1"/>
  <c r="L625" i="1" s="1"/>
  <c r="J625" i="1"/>
  <c r="I625" i="1"/>
  <c r="H625" i="1"/>
  <c r="J624" i="1"/>
  <c r="I624" i="1"/>
  <c r="K624" i="1" s="1"/>
  <c r="L624" i="1" s="1"/>
  <c r="H624" i="1"/>
  <c r="L623" i="1"/>
  <c r="K623" i="1"/>
  <c r="J623" i="1"/>
  <c r="I623" i="1"/>
  <c r="H623" i="1"/>
  <c r="J622" i="1"/>
  <c r="J621" i="1" s="1"/>
  <c r="I622" i="1"/>
  <c r="I621" i="1" s="1"/>
  <c r="H622" i="1"/>
  <c r="J620" i="1"/>
  <c r="I620" i="1"/>
  <c r="H620" i="1"/>
  <c r="J619" i="1"/>
  <c r="I619" i="1"/>
  <c r="K619" i="1" s="1"/>
  <c r="L619" i="1" s="1"/>
  <c r="H619" i="1"/>
  <c r="L618" i="1"/>
  <c r="J618" i="1"/>
  <c r="K618" i="1" s="1"/>
  <c r="I618" i="1"/>
  <c r="H618" i="1"/>
  <c r="J617" i="1"/>
  <c r="I617" i="1"/>
  <c r="K617" i="1" s="1"/>
  <c r="L617" i="1" s="1"/>
  <c r="H617" i="1"/>
  <c r="J616" i="1"/>
  <c r="H616" i="1"/>
  <c r="E616" i="1"/>
  <c r="I616" i="1" s="1"/>
  <c r="K616" i="1" s="1"/>
  <c r="L616" i="1" s="1"/>
  <c r="J615" i="1"/>
  <c r="K615" i="1" s="1"/>
  <c r="L615" i="1" s="1"/>
  <c r="I615" i="1"/>
  <c r="H615" i="1"/>
  <c r="J614" i="1"/>
  <c r="I614" i="1"/>
  <c r="K614" i="1" s="1"/>
  <c r="L614" i="1" s="1"/>
  <c r="H614" i="1"/>
  <c r="J613" i="1"/>
  <c r="K613" i="1" s="1"/>
  <c r="L613" i="1" s="1"/>
  <c r="I613" i="1"/>
  <c r="H613" i="1"/>
  <c r="K612" i="1"/>
  <c r="L612" i="1" s="1"/>
  <c r="J612" i="1"/>
  <c r="I612" i="1"/>
  <c r="H612" i="1"/>
  <c r="J611" i="1"/>
  <c r="I611" i="1"/>
  <c r="K611" i="1" s="1"/>
  <c r="L611" i="1" s="1"/>
  <c r="H611" i="1"/>
  <c r="K610" i="1"/>
  <c r="L610" i="1" s="1"/>
  <c r="J610" i="1"/>
  <c r="I610" i="1"/>
  <c r="H610" i="1"/>
  <c r="J609" i="1"/>
  <c r="I609" i="1"/>
  <c r="K609" i="1" s="1"/>
  <c r="L609" i="1" s="1"/>
  <c r="H609" i="1"/>
  <c r="K608" i="1"/>
  <c r="L608" i="1" s="1"/>
  <c r="J608" i="1"/>
  <c r="I608" i="1"/>
  <c r="H608" i="1"/>
  <c r="J607" i="1"/>
  <c r="K607" i="1" s="1"/>
  <c r="L607" i="1" s="1"/>
  <c r="I607" i="1"/>
  <c r="H607" i="1"/>
  <c r="J606" i="1"/>
  <c r="I606" i="1"/>
  <c r="K606" i="1" s="1"/>
  <c r="L606" i="1" s="1"/>
  <c r="H606" i="1"/>
  <c r="J605" i="1"/>
  <c r="K605" i="1" s="1"/>
  <c r="L605" i="1" s="1"/>
  <c r="I605" i="1"/>
  <c r="H605" i="1"/>
  <c r="K604" i="1"/>
  <c r="L604" i="1" s="1"/>
  <c r="J604" i="1"/>
  <c r="I604" i="1"/>
  <c r="H604" i="1"/>
  <c r="J603" i="1"/>
  <c r="I603" i="1"/>
  <c r="K603" i="1" s="1"/>
  <c r="L603" i="1" s="1"/>
  <c r="H603" i="1"/>
  <c r="K602" i="1"/>
  <c r="L602" i="1" s="1"/>
  <c r="J602" i="1"/>
  <c r="I602" i="1"/>
  <c r="H602" i="1"/>
  <c r="J601" i="1"/>
  <c r="I601" i="1"/>
  <c r="H601" i="1"/>
  <c r="J599" i="1"/>
  <c r="I599" i="1"/>
  <c r="K599" i="1" s="1"/>
  <c r="L599" i="1" s="1"/>
  <c r="H599" i="1"/>
  <c r="G599" i="1"/>
  <c r="F599" i="1"/>
  <c r="J598" i="1"/>
  <c r="I598" i="1"/>
  <c r="H598" i="1"/>
  <c r="J597" i="1"/>
  <c r="K597" i="1" s="1"/>
  <c r="L597" i="1" s="1"/>
  <c r="I597" i="1"/>
  <c r="H597" i="1"/>
  <c r="K596" i="1"/>
  <c r="L596" i="1" s="1"/>
  <c r="J596" i="1"/>
  <c r="I596" i="1"/>
  <c r="H596" i="1"/>
  <c r="J595" i="1"/>
  <c r="I595" i="1"/>
  <c r="K595" i="1" s="1"/>
  <c r="L595" i="1" s="1"/>
  <c r="H595" i="1"/>
  <c r="K594" i="1"/>
  <c r="L594" i="1" s="1"/>
  <c r="J594" i="1"/>
  <c r="I594" i="1"/>
  <c r="H594" i="1"/>
  <c r="J593" i="1"/>
  <c r="I593" i="1"/>
  <c r="K593" i="1" s="1"/>
  <c r="L593" i="1" s="1"/>
  <c r="H593" i="1"/>
  <c r="K592" i="1"/>
  <c r="L592" i="1" s="1"/>
  <c r="J592" i="1"/>
  <c r="I592" i="1"/>
  <c r="H592" i="1"/>
  <c r="G590" i="1"/>
  <c r="J590" i="1" s="1"/>
  <c r="F590" i="1"/>
  <c r="I590" i="1" s="1"/>
  <c r="K590" i="1" s="1"/>
  <c r="L590" i="1" s="1"/>
  <c r="J589" i="1"/>
  <c r="I589" i="1"/>
  <c r="K589" i="1" s="1"/>
  <c r="L589" i="1" s="1"/>
  <c r="H589" i="1"/>
  <c r="K588" i="1"/>
  <c r="L588" i="1" s="1"/>
  <c r="J588" i="1"/>
  <c r="I588" i="1"/>
  <c r="H588" i="1"/>
  <c r="J587" i="1"/>
  <c r="I587" i="1"/>
  <c r="K587" i="1" s="1"/>
  <c r="L587" i="1" s="1"/>
  <c r="H587" i="1"/>
  <c r="K586" i="1"/>
  <c r="L586" i="1" s="1"/>
  <c r="J586" i="1"/>
  <c r="I586" i="1"/>
  <c r="H586" i="1"/>
  <c r="J585" i="1"/>
  <c r="I585" i="1"/>
  <c r="K585" i="1" s="1"/>
  <c r="L585" i="1" s="1"/>
  <c r="H585" i="1"/>
  <c r="K584" i="1"/>
  <c r="L584" i="1" s="1"/>
  <c r="J584" i="1"/>
  <c r="I584" i="1"/>
  <c r="I582" i="1" s="1"/>
  <c r="H584" i="1"/>
  <c r="J583" i="1"/>
  <c r="J582" i="1" s="1"/>
  <c r="I583" i="1"/>
  <c r="H583" i="1"/>
  <c r="J581" i="1"/>
  <c r="K581" i="1" s="1"/>
  <c r="L581" i="1" s="1"/>
  <c r="I581" i="1"/>
  <c r="H581" i="1"/>
  <c r="J580" i="1"/>
  <c r="I580" i="1"/>
  <c r="H580" i="1"/>
  <c r="J579" i="1"/>
  <c r="I579" i="1"/>
  <c r="K579" i="1" s="1"/>
  <c r="L579" i="1" s="1"/>
  <c r="H579" i="1"/>
  <c r="K578" i="1"/>
  <c r="L578" i="1" s="1"/>
  <c r="J578" i="1"/>
  <c r="I578" i="1"/>
  <c r="H578" i="1"/>
  <c r="J577" i="1"/>
  <c r="I577" i="1"/>
  <c r="K577" i="1" s="1"/>
  <c r="L577" i="1" s="1"/>
  <c r="H577" i="1"/>
  <c r="K576" i="1"/>
  <c r="L576" i="1" s="1"/>
  <c r="J576" i="1"/>
  <c r="I576" i="1"/>
  <c r="H576" i="1"/>
  <c r="J575" i="1"/>
  <c r="J573" i="1" s="1"/>
  <c r="I575" i="1"/>
  <c r="K575" i="1" s="1"/>
  <c r="L575" i="1" s="1"/>
  <c r="H575" i="1"/>
  <c r="K574" i="1"/>
  <c r="L574" i="1" s="1"/>
  <c r="J574" i="1"/>
  <c r="I574" i="1"/>
  <c r="H574" i="1"/>
  <c r="J571" i="1"/>
  <c r="J569" i="1" s="1"/>
  <c r="I571" i="1"/>
  <c r="K571" i="1" s="1"/>
  <c r="L571" i="1" s="1"/>
  <c r="H571" i="1"/>
  <c r="K570" i="1"/>
  <c r="L570" i="1" s="1"/>
  <c r="J570" i="1"/>
  <c r="I570" i="1"/>
  <c r="H570" i="1"/>
  <c r="I569" i="1"/>
  <c r="H568" i="1"/>
  <c r="E568" i="1"/>
  <c r="I567" i="1"/>
  <c r="H567" i="1"/>
  <c r="E567" i="1"/>
  <c r="J567" i="1" s="1"/>
  <c r="K566" i="1"/>
  <c r="L566" i="1" s="1"/>
  <c r="J566" i="1"/>
  <c r="I566" i="1"/>
  <c r="H566" i="1"/>
  <c r="J565" i="1"/>
  <c r="I565" i="1"/>
  <c r="H565" i="1"/>
  <c r="J563" i="1"/>
  <c r="I563" i="1"/>
  <c r="I562" i="1" s="1"/>
  <c r="H563" i="1"/>
  <c r="J562" i="1"/>
  <c r="J561" i="1"/>
  <c r="I561" i="1"/>
  <c r="K561" i="1" s="1"/>
  <c r="L561" i="1" s="1"/>
  <c r="H561" i="1"/>
  <c r="K560" i="1"/>
  <c r="L560" i="1" s="1"/>
  <c r="J560" i="1"/>
  <c r="I560" i="1"/>
  <c r="H560" i="1"/>
  <c r="J559" i="1"/>
  <c r="I559" i="1"/>
  <c r="K559" i="1" s="1"/>
  <c r="L559" i="1" s="1"/>
  <c r="H559" i="1"/>
  <c r="K558" i="1"/>
  <c r="L558" i="1" s="1"/>
  <c r="J558" i="1"/>
  <c r="I558" i="1"/>
  <c r="H558" i="1"/>
  <c r="J557" i="1"/>
  <c r="J556" i="1" s="1"/>
  <c r="I557" i="1"/>
  <c r="H557" i="1"/>
  <c r="J555" i="1"/>
  <c r="K555" i="1" s="1"/>
  <c r="L555" i="1" s="1"/>
  <c r="I555" i="1"/>
  <c r="H555" i="1"/>
  <c r="J554" i="1"/>
  <c r="I554" i="1"/>
  <c r="K554" i="1" s="1"/>
  <c r="L554" i="1" s="1"/>
  <c r="H554" i="1"/>
  <c r="J553" i="1"/>
  <c r="I553" i="1"/>
  <c r="K553" i="1" s="1"/>
  <c r="L553" i="1" s="1"/>
  <c r="H553" i="1"/>
  <c r="K552" i="1"/>
  <c r="J552" i="1"/>
  <c r="J551" i="1" s="1"/>
  <c r="I552" i="1"/>
  <c r="H552" i="1"/>
  <c r="K550" i="1"/>
  <c r="L550" i="1" s="1"/>
  <c r="J550" i="1"/>
  <c r="J547" i="1" s="1"/>
  <c r="I550" i="1"/>
  <c r="H550" i="1"/>
  <c r="J549" i="1"/>
  <c r="I549" i="1"/>
  <c r="K549" i="1" s="1"/>
  <c r="L549" i="1" s="1"/>
  <c r="H549" i="1"/>
  <c r="K548" i="1"/>
  <c r="J548" i="1"/>
  <c r="I548" i="1"/>
  <c r="H548" i="1"/>
  <c r="I547" i="1"/>
  <c r="H545" i="1"/>
  <c r="E545" i="1"/>
  <c r="J545" i="1" s="1"/>
  <c r="J544" i="1"/>
  <c r="H544" i="1"/>
  <c r="E544" i="1"/>
  <c r="I544" i="1" s="1"/>
  <c r="K544" i="1" s="1"/>
  <c r="L544" i="1" s="1"/>
  <c r="J543" i="1"/>
  <c r="K543" i="1" s="1"/>
  <c r="L543" i="1" s="1"/>
  <c r="I543" i="1"/>
  <c r="H543" i="1"/>
  <c r="J542" i="1"/>
  <c r="I542" i="1"/>
  <c r="H542" i="1"/>
  <c r="J541" i="1"/>
  <c r="I541" i="1"/>
  <c r="K541" i="1" s="1"/>
  <c r="L541" i="1" s="1"/>
  <c r="H541" i="1"/>
  <c r="K540" i="1"/>
  <c r="L540" i="1" s="1"/>
  <c r="J540" i="1"/>
  <c r="I540" i="1"/>
  <c r="H540" i="1"/>
  <c r="J539" i="1"/>
  <c r="I539" i="1"/>
  <c r="K539" i="1" s="1"/>
  <c r="L539" i="1" s="1"/>
  <c r="H539" i="1"/>
  <c r="K538" i="1"/>
  <c r="L538" i="1" s="1"/>
  <c r="J538" i="1"/>
  <c r="I538" i="1"/>
  <c r="H538" i="1"/>
  <c r="J537" i="1"/>
  <c r="J535" i="1" s="1"/>
  <c r="I537" i="1"/>
  <c r="K537" i="1" s="1"/>
  <c r="L537" i="1" s="1"/>
  <c r="H537" i="1"/>
  <c r="K536" i="1"/>
  <c r="L536" i="1" s="1"/>
  <c r="J536" i="1"/>
  <c r="I536" i="1"/>
  <c r="H536" i="1"/>
  <c r="K534" i="1"/>
  <c r="L534" i="1" s="1"/>
  <c r="J534" i="1"/>
  <c r="I534" i="1"/>
  <c r="H534" i="1"/>
  <c r="J533" i="1"/>
  <c r="K533" i="1" s="1"/>
  <c r="L533" i="1" s="1"/>
  <c r="I533" i="1"/>
  <c r="H533" i="1"/>
  <c r="I532" i="1"/>
  <c r="H532" i="1"/>
  <c r="E532" i="1"/>
  <c r="J532" i="1" s="1"/>
  <c r="J530" i="1" s="1"/>
  <c r="K531" i="1"/>
  <c r="L531" i="1" s="1"/>
  <c r="J531" i="1"/>
  <c r="I531" i="1"/>
  <c r="H531" i="1"/>
  <c r="K529" i="1"/>
  <c r="L529" i="1" s="1"/>
  <c r="J529" i="1"/>
  <c r="I529" i="1"/>
  <c r="H529" i="1"/>
  <c r="K528" i="1"/>
  <c r="J528" i="1"/>
  <c r="I528" i="1"/>
  <c r="K527" i="1"/>
  <c r="L527" i="1" s="1"/>
  <c r="J527" i="1"/>
  <c r="I527" i="1"/>
  <c r="H527" i="1"/>
  <c r="J526" i="1"/>
  <c r="K526" i="1" s="1"/>
  <c r="L526" i="1" s="1"/>
  <c r="I526" i="1"/>
  <c r="H526" i="1"/>
  <c r="J525" i="1"/>
  <c r="I525" i="1"/>
  <c r="K525" i="1" s="1"/>
  <c r="L525" i="1" s="1"/>
  <c r="H525" i="1"/>
  <c r="J524" i="1"/>
  <c r="I524" i="1"/>
  <c r="K524" i="1" s="1"/>
  <c r="L524" i="1" s="1"/>
  <c r="H524" i="1"/>
  <c r="K523" i="1"/>
  <c r="L523" i="1" s="1"/>
  <c r="J523" i="1"/>
  <c r="I523" i="1"/>
  <c r="H523" i="1"/>
  <c r="J522" i="1"/>
  <c r="I522" i="1"/>
  <c r="I521" i="1" s="1"/>
  <c r="H522" i="1"/>
  <c r="J521" i="1"/>
  <c r="J520" i="1"/>
  <c r="I520" i="1"/>
  <c r="K520" i="1" s="1"/>
  <c r="L520" i="1" s="1"/>
  <c r="H520" i="1"/>
  <c r="K519" i="1"/>
  <c r="L519" i="1" s="1"/>
  <c r="J519" i="1"/>
  <c r="I519" i="1"/>
  <c r="H519" i="1"/>
  <c r="J518" i="1"/>
  <c r="I518" i="1"/>
  <c r="K518" i="1" s="1"/>
  <c r="L518" i="1" s="1"/>
  <c r="H518" i="1"/>
  <c r="K517" i="1"/>
  <c r="L517" i="1" s="1"/>
  <c r="J517" i="1"/>
  <c r="I517" i="1"/>
  <c r="H517" i="1"/>
  <c r="J516" i="1"/>
  <c r="K516" i="1" s="1"/>
  <c r="L516" i="1" s="1"/>
  <c r="I516" i="1"/>
  <c r="H516" i="1"/>
  <c r="J515" i="1"/>
  <c r="I515" i="1"/>
  <c r="K515" i="1" s="1"/>
  <c r="L515" i="1" s="1"/>
  <c r="H515" i="1"/>
  <c r="J514" i="1"/>
  <c r="I514" i="1"/>
  <c r="K514" i="1" s="1"/>
  <c r="L514" i="1" s="1"/>
  <c r="H514" i="1"/>
  <c r="K513" i="1"/>
  <c r="L513" i="1" s="1"/>
  <c r="J513" i="1"/>
  <c r="I513" i="1"/>
  <c r="H513" i="1"/>
  <c r="J512" i="1"/>
  <c r="I512" i="1"/>
  <c r="K512" i="1" s="1"/>
  <c r="L512" i="1" s="1"/>
  <c r="H512" i="1"/>
  <c r="K511" i="1"/>
  <c r="L511" i="1" s="1"/>
  <c r="J511" i="1"/>
  <c r="I511" i="1"/>
  <c r="H511" i="1"/>
  <c r="J510" i="1"/>
  <c r="I510" i="1"/>
  <c r="H510" i="1"/>
  <c r="K509" i="1"/>
  <c r="L509" i="1" s="1"/>
  <c r="J509" i="1"/>
  <c r="I509" i="1"/>
  <c r="H509" i="1"/>
  <c r="J508" i="1"/>
  <c r="K508" i="1" s="1"/>
  <c r="L508" i="1" s="1"/>
  <c r="I508" i="1"/>
  <c r="H508" i="1"/>
  <c r="J507" i="1"/>
  <c r="I507" i="1"/>
  <c r="K507" i="1" s="1"/>
  <c r="L507" i="1" s="1"/>
  <c r="H507" i="1"/>
  <c r="J506" i="1"/>
  <c r="I506" i="1"/>
  <c r="K506" i="1" s="1"/>
  <c r="L506" i="1" s="1"/>
  <c r="H506" i="1"/>
  <c r="K505" i="1"/>
  <c r="L505" i="1" s="1"/>
  <c r="J505" i="1"/>
  <c r="I505" i="1"/>
  <c r="H505" i="1"/>
  <c r="J504" i="1"/>
  <c r="I504" i="1"/>
  <c r="K504" i="1" s="1"/>
  <c r="L504" i="1" s="1"/>
  <c r="H504" i="1"/>
  <c r="K503" i="1"/>
  <c r="L503" i="1" s="1"/>
  <c r="J503" i="1"/>
  <c r="I503" i="1"/>
  <c r="H503" i="1"/>
  <c r="J502" i="1"/>
  <c r="I502" i="1"/>
  <c r="H502" i="1"/>
  <c r="K501" i="1"/>
  <c r="L501" i="1" s="1"/>
  <c r="J501" i="1"/>
  <c r="I501" i="1"/>
  <c r="H501" i="1"/>
  <c r="J500" i="1"/>
  <c r="K500" i="1" s="1"/>
  <c r="L500" i="1" s="1"/>
  <c r="I500" i="1"/>
  <c r="H500" i="1"/>
  <c r="J499" i="1"/>
  <c r="I499" i="1"/>
  <c r="H499" i="1"/>
  <c r="J497" i="1"/>
  <c r="I497" i="1"/>
  <c r="H497" i="1"/>
  <c r="J496" i="1"/>
  <c r="I496" i="1"/>
  <c r="K496" i="1" s="1"/>
  <c r="H496" i="1"/>
  <c r="J495" i="1"/>
  <c r="J494" i="1"/>
  <c r="I494" i="1"/>
  <c r="K494" i="1" s="1"/>
  <c r="L494" i="1" s="1"/>
  <c r="H494" i="1"/>
  <c r="K493" i="1"/>
  <c r="L493" i="1" s="1"/>
  <c r="J493" i="1"/>
  <c r="I493" i="1"/>
  <c r="H493" i="1"/>
  <c r="H492" i="1"/>
  <c r="E492" i="1"/>
  <c r="J492" i="1" s="1"/>
  <c r="J491" i="1" s="1"/>
  <c r="J489" i="1"/>
  <c r="K489" i="1" s="1"/>
  <c r="L489" i="1" s="1"/>
  <c r="I489" i="1"/>
  <c r="H489" i="1"/>
  <c r="J488" i="1"/>
  <c r="I488" i="1"/>
  <c r="K488" i="1" s="1"/>
  <c r="L488" i="1" s="1"/>
  <c r="H488" i="1"/>
  <c r="J487" i="1"/>
  <c r="I487" i="1"/>
  <c r="K487" i="1" s="1"/>
  <c r="L487" i="1" s="1"/>
  <c r="H487" i="1"/>
  <c r="K486" i="1"/>
  <c r="J486" i="1"/>
  <c r="J485" i="1" s="1"/>
  <c r="I486" i="1"/>
  <c r="I485" i="1" s="1"/>
  <c r="H486" i="1"/>
  <c r="K484" i="1"/>
  <c r="L484" i="1" s="1"/>
  <c r="J484" i="1"/>
  <c r="I484" i="1"/>
  <c r="H484" i="1"/>
  <c r="J483" i="1"/>
  <c r="I483" i="1"/>
  <c r="I482" i="1" s="1"/>
  <c r="H483" i="1"/>
  <c r="J482" i="1"/>
  <c r="J481" i="1"/>
  <c r="I481" i="1"/>
  <c r="K481" i="1" s="1"/>
  <c r="L481" i="1" s="1"/>
  <c r="H481" i="1"/>
  <c r="K480" i="1"/>
  <c r="L480" i="1" s="1"/>
  <c r="J480" i="1"/>
  <c r="I480" i="1"/>
  <c r="H480" i="1"/>
  <c r="J479" i="1"/>
  <c r="I479" i="1"/>
  <c r="K479" i="1" s="1"/>
  <c r="L479" i="1" s="1"/>
  <c r="H479" i="1"/>
  <c r="K478" i="1"/>
  <c r="L478" i="1" s="1"/>
  <c r="J478" i="1"/>
  <c r="I478" i="1"/>
  <c r="H478" i="1"/>
  <c r="L477" i="1"/>
  <c r="J477" i="1"/>
  <c r="K477" i="1" s="1"/>
  <c r="I477" i="1"/>
  <c r="H477" i="1"/>
  <c r="J476" i="1"/>
  <c r="I476" i="1"/>
  <c r="K476" i="1" s="1"/>
  <c r="L476" i="1" s="1"/>
  <c r="H476" i="1"/>
  <c r="J475" i="1"/>
  <c r="I475" i="1"/>
  <c r="K475" i="1" s="1"/>
  <c r="L475" i="1" s="1"/>
  <c r="H475" i="1"/>
  <c r="K474" i="1"/>
  <c r="L474" i="1" s="1"/>
  <c r="J474" i="1"/>
  <c r="I474" i="1"/>
  <c r="H474" i="1"/>
  <c r="J473" i="1"/>
  <c r="I473" i="1"/>
  <c r="K473" i="1" s="1"/>
  <c r="L473" i="1" s="1"/>
  <c r="H473" i="1"/>
  <c r="K472" i="1"/>
  <c r="L472" i="1" s="1"/>
  <c r="J472" i="1"/>
  <c r="I472" i="1"/>
  <c r="H472" i="1"/>
  <c r="J471" i="1"/>
  <c r="I471" i="1"/>
  <c r="K471" i="1" s="1"/>
  <c r="L471" i="1" s="1"/>
  <c r="H471" i="1"/>
  <c r="K470" i="1"/>
  <c r="L470" i="1" s="1"/>
  <c r="J470" i="1"/>
  <c r="I470" i="1"/>
  <c r="H470" i="1"/>
  <c r="J469" i="1"/>
  <c r="J468" i="1" s="1"/>
  <c r="I469" i="1"/>
  <c r="H469" i="1"/>
  <c r="L467" i="1"/>
  <c r="J467" i="1"/>
  <c r="K467" i="1" s="1"/>
  <c r="I467" i="1"/>
  <c r="H467" i="1"/>
  <c r="J466" i="1"/>
  <c r="I466" i="1"/>
  <c r="K466" i="1" s="1"/>
  <c r="L466" i="1" s="1"/>
  <c r="H466" i="1"/>
  <c r="J465" i="1"/>
  <c r="I465" i="1"/>
  <c r="K465" i="1" s="1"/>
  <c r="L465" i="1" s="1"/>
  <c r="H465" i="1"/>
  <c r="K464" i="1"/>
  <c r="L464" i="1" s="1"/>
  <c r="J464" i="1"/>
  <c r="I464" i="1"/>
  <c r="H464" i="1"/>
  <c r="H463" i="1"/>
  <c r="E463" i="1"/>
  <c r="J463" i="1" s="1"/>
  <c r="J462" i="1" s="1"/>
  <c r="J461" i="1" s="1"/>
  <c r="L460" i="1"/>
  <c r="J460" i="1"/>
  <c r="K460" i="1" s="1"/>
  <c r="I460" i="1"/>
  <c r="H460" i="1"/>
  <c r="J459" i="1"/>
  <c r="I459" i="1"/>
  <c r="K459" i="1" s="1"/>
  <c r="L459" i="1" s="1"/>
  <c r="H459" i="1"/>
  <c r="J458" i="1"/>
  <c r="K458" i="1" s="1"/>
  <c r="L458" i="1" s="1"/>
  <c r="I458" i="1"/>
  <c r="H458" i="1"/>
  <c r="K457" i="1"/>
  <c r="L457" i="1" s="1"/>
  <c r="J457" i="1"/>
  <c r="I457" i="1"/>
  <c r="H457" i="1"/>
  <c r="J456" i="1"/>
  <c r="I456" i="1"/>
  <c r="H456" i="1"/>
  <c r="J455" i="1"/>
  <c r="J454" i="1"/>
  <c r="I454" i="1"/>
  <c r="K454" i="1" s="1"/>
  <c r="L454" i="1" s="1"/>
  <c r="H454" i="1"/>
  <c r="K453" i="1"/>
  <c r="L453" i="1" s="1"/>
  <c r="J453" i="1"/>
  <c r="I453" i="1"/>
  <c r="H453" i="1"/>
  <c r="J452" i="1"/>
  <c r="I452" i="1"/>
  <c r="K452" i="1" s="1"/>
  <c r="L452" i="1" s="1"/>
  <c r="H452" i="1"/>
  <c r="K451" i="1"/>
  <c r="L451" i="1" s="1"/>
  <c r="J451" i="1"/>
  <c r="I451" i="1"/>
  <c r="H451" i="1"/>
  <c r="L450" i="1"/>
  <c r="J450" i="1"/>
  <c r="K450" i="1" s="1"/>
  <c r="I450" i="1"/>
  <c r="H450" i="1"/>
  <c r="J449" i="1"/>
  <c r="I449" i="1"/>
  <c r="H449" i="1"/>
  <c r="J448" i="1"/>
  <c r="I448" i="1"/>
  <c r="K448" i="1" s="1"/>
  <c r="L448" i="1" s="1"/>
  <c r="H448" i="1"/>
  <c r="K447" i="1"/>
  <c r="L447" i="1" s="1"/>
  <c r="J447" i="1"/>
  <c r="I447" i="1"/>
  <c r="H447" i="1"/>
  <c r="J446" i="1"/>
  <c r="I446" i="1"/>
  <c r="K446" i="1" s="1"/>
  <c r="L446" i="1" s="1"/>
  <c r="H446" i="1"/>
  <c r="K445" i="1"/>
  <c r="L445" i="1" s="1"/>
  <c r="J445" i="1"/>
  <c r="I445" i="1"/>
  <c r="H445" i="1"/>
  <c r="J444" i="1"/>
  <c r="J442" i="1" s="1"/>
  <c r="J441" i="1" s="1"/>
  <c r="I444" i="1"/>
  <c r="H444" i="1"/>
  <c r="K443" i="1"/>
  <c r="L443" i="1" s="1"/>
  <c r="J443" i="1"/>
  <c r="I443" i="1"/>
  <c r="H443" i="1"/>
  <c r="J440" i="1"/>
  <c r="J439" i="1" s="1"/>
  <c r="I440" i="1"/>
  <c r="I439" i="1" s="1"/>
  <c r="H440" i="1"/>
  <c r="J438" i="1"/>
  <c r="J436" i="1" s="1"/>
  <c r="I438" i="1"/>
  <c r="H438" i="1"/>
  <c r="K437" i="1"/>
  <c r="L437" i="1" s="1"/>
  <c r="J437" i="1"/>
  <c r="I437" i="1"/>
  <c r="H437" i="1"/>
  <c r="I436" i="1"/>
  <c r="G435" i="1"/>
  <c r="J435" i="1" s="1"/>
  <c r="J434" i="1" s="1"/>
  <c r="F435" i="1"/>
  <c r="I435" i="1" s="1"/>
  <c r="J432" i="1"/>
  <c r="H432" i="1"/>
  <c r="E432" i="1"/>
  <c r="I432" i="1" s="1"/>
  <c r="K432" i="1" s="1"/>
  <c r="L432" i="1" s="1"/>
  <c r="J431" i="1"/>
  <c r="J430" i="1" s="1"/>
  <c r="I431" i="1"/>
  <c r="H431" i="1"/>
  <c r="J429" i="1"/>
  <c r="J427" i="1" s="1"/>
  <c r="I429" i="1"/>
  <c r="H429" i="1"/>
  <c r="E429" i="1"/>
  <c r="J428" i="1"/>
  <c r="I428" i="1"/>
  <c r="I427" i="1" s="1"/>
  <c r="H428" i="1"/>
  <c r="J426" i="1"/>
  <c r="I426" i="1"/>
  <c r="K426" i="1" s="1"/>
  <c r="L426" i="1" s="1"/>
  <c r="H426" i="1"/>
  <c r="K425" i="1"/>
  <c r="J425" i="1"/>
  <c r="I425" i="1"/>
  <c r="H425" i="1"/>
  <c r="J424" i="1"/>
  <c r="I424" i="1"/>
  <c r="K423" i="1"/>
  <c r="K422" i="1" s="1"/>
  <c r="J423" i="1"/>
  <c r="I423" i="1"/>
  <c r="H423" i="1"/>
  <c r="J422" i="1"/>
  <c r="I422" i="1"/>
  <c r="K421" i="1"/>
  <c r="L421" i="1" s="1"/>
  <c r="J421" i="1"/>
  <c r="I421" i="1"/>
  <c r="H421" i="1"/>
  <c r="J420" i="1"/>
  <c r="J419" i="1" s="1"/>
  <c r="I420" i="1"/>
  <c r="I419" i="1" s="1"/>
  <c r="H420" i="1"/>
  <c r="K417" i="1"/>
  <c r="L417" i="1" s="1"/>
  <c r="J417" i="1"/>
  <c r="I417" i="1"/>
  <c r="H417" i="1"/>
  <c r="J416" i="1"/>
  <c r="J415" i="1" s="1"/>
  <c r="I416" i="1"/>
  <c r="I415" i="1" s="1"/>
  <c r="H416" i="1"/>
  <c r="J414" i="1"/>
  <c r="J409" i="1" s="1"/>
  <c r="I414" i="1"/>
  <c r="H414" i="1"/>
  <c r="K413" i="1"/>
  <c r="L413" i="1" s="1"/>
  <c r="J413" i="1"/>
  <c r="I413" i="1"/>
  <c r="H413" i="1"/>
  <c r="L412" i="1"/>
  <c r="J412" i="1"/>
  <c r="K412" i="1" s="1"/>
  <c r="I412" i="1"/>
  <c r="H412" i="1"/>
  <c r="J411" i="1"/>
  <c r="I411" i="1"/>
  <c r="H411" i="1"/>
  <c r="J410" i="1"/>
  <c r="I410" i="1"/>
  <c r="K410" i="1" s="1"/>
  <c r="H410" i="1"/>
  <c r="J408" i="1"/>
  <c r="I408" i="1"/>
  <c r="K408" i="1" s="1"/>
  <c r="L408" i="1" s="1"/>
  <c r="H408" i="1"/>
  <c r="K407" i="1"/>
  <c r="L407" i="1" s="1"/>
  <c r="J407" i="1"/>
  <c r="J404" i="1" s="1"/>
  <c r="I407" i="1"/>
  <c r="H407" i="1"/>
  <c r="J406" i="1"/>
  <c r="I406" i="1"/>
  <c r="K406" i="1" s="1"/>
  <c r="L406" i="1" s="1"/>
  <c r="H406" i="1"/>
  <c r="K405" i="1"/>
  <c r="J405" i="1"/>
  <c r="I405" i="1"/>
  <c r="H405" i="1"/>
  <c r="I404" i="1"/>
  <c r="K403" i="1"/>
  <c r="L403" i="1" s="1"/>
  <c r="J403" i="1"/>
  <c r="I403" i="1"/>
  <c r="H403" i="1"/>
  <c r="J402" i="1"/>
  <c r="I402" i="1"/>
  <c r="K402" i="1" s="1"/>
  <c r="L402" i="1" s="1"/>
  <c r="H402" i="1"/>
  <c r="K401" i="1"/>
  <c r="L401" i="1" s="1"/>
  <c r="J401" i="1"/>
  <c r="I401" i="1"/>
  <c r="H401" i="1"/>
  <c r="J400" i="1"/>
  <c r="J399" i="1" s="1"/>
  <c r="I400" i="1"/>
  <c r="H400" i="1"/>
  <c r="L398" i="1"/>
  <c r="J398" i="1"/>
  <c r="K398" i="1" s="1"/>
  <c r="I398" i="1"/>
  <c r="H398" i="1"/>
  <c r="J397" i="1"/>
  <c r="I397" i="1"/>
  <c r="K397" i="1" s="1"/>
  <c r="L397" i="1" s="1"/>
  <c r="H397" i="1"/>
  <c r="J396" i="1"/>
  <c r="I396" i="1"/>
  <c r="K396" i="1" s="1"/>
  <c r="L396" i="1" s="1"/>
  <c r="H396" i="1"/>
  <c r="K395" i="1"/>
  <c r="J395" i="1"/>
  <c r="J394" i="1" s="1"/>
  <c r="I395" i="1"/>
  <c r="H395" i="1"/>
  <c r="K393" i="1"/>
  <c r="L393" i="1" s="1"/>
  <c r="J393" i="1"/>
  <c r="I393" i="1"/>
  <c r="H393" i="1"/>
  <c r="J392" i="1"/>
  <c r="I392" i="1"/>
  <c r="K392" i="1" s="1"/>
  <c r="L392" i="1" s="1"/>
  <c r="H392" i="1"/>
  <c r="K391" i="1"/>
  <c r="L391" i="1" s="1"/>
  <c r="J391" i="1"/>
  <c r="I391" i="1"/>
  <c r="H391" i="1"/>
  <c r="J390" i="1"/>
  <c r="J389" i="1" s="1"/>
  <c r="I390" i="1"/>
  <c r="I389" i="1" s="1"/>
  <c r="H390" i="1"/>
  <c r="J388" i="1"/>
  <c r="I388" i="1"/>
  <c r="K388" i="1" s="1"/>
  <c r="L388" i="1" s="1"/>
  <c r="H388" i="1"/>
  <c r="K387" i="1"/>
  <c r="L387" i="1" s="1"/>
  <c r="J387" i="1"/>
  <c r="I387" i="1"/>
  <c r="H387" i="1"/>
  <c r="L386" i="1"/>
  <c r="J386" i="1"/>
  <c r="K386" i="1" s="1"/>
  <c r="I386" i="1"/>
  <c r="H386" i="1"/>
  <c r="J385" i="1"/>
  <c r="I385" i="1"/>
  <c r="H385" i="1"/>
  <c r="J384" i="1"/>
  <c r="I384" i="1"/>
  <c r="K384" i="1" s="1"/>
  <c r="H384" i="1"/>
  <c r="J383" i="1"/>
  <c r="J382" i="1"/>
  <c r="I382" i="1"/>
  <c r="K382" i="1" s="1"/>
  <c r="L382" i="1" s="1"/>
  <c r="H382" i="1"/>
  <c r="K381" i="1"/>
  <c r="L381" i="1" s="1"/>
  <c r="J381" i="1"/>
  <c r="J378" i="1" s="1"/>
  <c r="I381" i="1"/>
  <c r="H381" i="1"/>
  <c r="J380" i="1"/>
  <c r="I380" i="1"/>
  <c r="K380" i="1" s="1"/>
  <c r="L380" i="1" s="1"/>
  <c r="H380" i="1"/>
  <c r="K379" i="1"/>
  <c r="J379" i="1"/>
  <c r="I379" i="1"/>
  <c r="H379" i="1"/>
  <c r="I378" i="1"/>
  <c r="K377" i="1"/>
  <c r="L377" i="1" s="1"/>
  <c r="J377" i="1"/>
  <c r="I377" i="1"/>
  <c r="H377" i="1"/>
  <c r="J376" i="1"/>
  <c r="I376" i="1"/>
  <c r="H376" i="1"/>
  <c r="K375" i="1"/>
  <c r="L375" i="1" s="1"/>
  <c r="J375" i="1"/>
  <c r="I375" i="1"/>
  <c r="H375" i="1"/>
  <c r="J374" i="1"/>
  <c r="I374" i="1"/>
  <c r="I373" i="1" s="1"/>
  <c r="H374" i="1"/>
  <c r="J372" i="1"/>
  <c r="K372" i="1" s="1"/>
  <c r="L372" i="1" s="1"/>
  <c r="I372" i="1"/>
  <c r="H372" i="1"/>
  <c r="J371" i="1"/>
  <c r="I371" i="1"/>
  <c r="K371" i="1" s="1"/>
  <c r="L371" i="1" s="1"/>
  <c r="H371" i="1"/>
  <c r="L370" i="1"/>
  <c r="J370" i="1"/>
  <c r="I370" i="1"/>
  <c r="K370" i="1" s="1"/>
  <c r="H370" i="1"/>
  <c r="K369" i="1"/>
  <c r="J369" i="1"/>
  <c r="J368" i="1" s="1"/>
  <c r="I369" i="1"/>
  <c r="I368" i="1" s="1"/>
  <c r="H369" i="1"/>
  <c r="K367" i="1"/>
  <c r="L367" i="1" s="1"/>
  <c r="J367" i="1"/>
  <c r="I367" i="1"/>
  <c r="H367" i="1"/>
  <c r="J366" i="1"/>
  <c r="K366" i="1" s="1"/>
  <c r="L366" i="1" s="1"/>
  <c r="I366" i="1"/>
  <c r="H366" i="1"/>
  <c r="K365" i="1"/>
  <c r="L365" i="1" s="1"/>
  <c r="J365" i="1"/>
  <c r="I365" i="1"/>
  <c r="H365" i="1"/>
  <c r="J364" i="1"/>
  <c r="J363" i="1" s="1"/>
  <c r="I364" i="1"/>
  <c r="I363" i="1" s="1"/>
  <c r="H364" i="1"/>
  <c r="J362" i="1"/>
  <c r="I362" i="1"/>
  <c r="H362" i="1"/>
  <c r="K361" i="1"/>
  <c r="L361" i="1" s="1"/>
  <c r="J361" i="1"/>
  <c r="I361" i="1"/>
  <c r="H361" i="1"/>
  <c r="J360" i="1"/>
  <c r="I360" i="1"/>
  <c r="H360" i="1"/>
  <c r="J359" i="1"/>
  <c r="I359" i="1"/>
  <c r="H359" i="1"/>
  <c r="J357" i="1"/>
  <c r="I357" i="1"/>
  <c r="K357" i="1" s="1"/>
  <c r="L357" i="1" s="1"/>
  <c r="H357" i="1"/>
  <c r="L356" i="1"/>
  <c r="J356" i="1"/>
  <c r="I356" i="1"/>
  <c r="K356" i="1" s="1"/>
  <c r="H356" i="1"/>
  <c r="K355" i="1"/>
  <c r="L355" i="1" s="1"/>
  <c r="J355" i="1"/>
  <c r="I355" i="1"/>
  <c r="H355" i="1"/>
  <c r="J354" i="1"/>
  <c r="I354" i="1"/>
  <c r="H354" i="1"/>
  <c r="J353" i="1"/>
  <c r="J352" i="1"/>
  <c r="I352" i="1"/>
  <c r="K352" i="1" s="1"/>
  <c r="L352" i="1" s="1"/>
  <c r="H352" i="1"/>
  <c r="J351" i="1"/>
  <c r="I351" i="1"/>
  <c r="K351" i="1" s="1"/>
  <c r="L351" i="1" s="1"/>
  <c r="H351" i="1"/>
  <c r="J350" i="1"/>
  <c r="I350" i="1"/>
  <c r="K350" i="1" s="1"/>
  <c r="L350" i="1" s="1"/>
  <c r="H350" i="1"/>
  <c r="K349" i="1"/>
  <c r="L349" i="1" s="1"/>
  <c r="J349" i="1"/>
  <c r="I349" i="1"/>
  <c r="H349" i="1"/>
  <c r="J348" i="1"/>
  <c r="I348" i="1"/>
  <c r="J346" i="1"/>
  <c r="I346" i="1"/>
  <c r="H346" i="1"/>
  <c r="K345" i="1"/>
  <c r="L345" i="1" s="1"/>
  <c r="J345" i="1"/>
  <c r="I345" i="1"/>
  <c r="H345" i="1"/>
  <c r="J344" i="1"/>
  <c r="I344" i="1"/>
  <c r="K343" i="1"/>
  <c r="L343" i="1" s="1"/>
  <c r="J343" i="1"/>
  <c r="I343" i="1"/>
  <c r="H343" i="1"/>
  <c r="J342" i="1"/>
  <c r="K342" i="1" s="1"/>
  <c r="I342" i="1"/>
  <c r="H342" i="1"/>
  <c r="J341" i="1"/>
  <c r="I341" i="1"/>
  <c r="K341" i="1" s="1"/>
  <c r="L341" i="1" s="1"/>
  <c r="H341" i="1"/>
  <c r="I340" i="1"/>
  <c r="J339" i="1"/>
  <c r="I339" i="1"/>
  <c r="K339" i="1" s="1"/>
  <c r="L339" i="1" s="1"/>
  <c r="H339" i="1"/>
  <c r="J338" i="1"/>
  <c r="I338" i="1"/>
  <c r="K338" i="1" s="1"/>
  <c r="L338" i="1" s="1"/>
  <c r="H338" i="1"/>
  <c r="J337" i="1"/>
  <c r="K337" i="1" s="1"/>
  <c r="L337" i="1" s="1"/>
  <c r="I337" i="1"/>
  <c r="H337" i="1"/>
  <c r="J336" i="1"/>
  <c r="I336" i="1"/>
  <c r="I335" i="1" s="1"/>
  <c r="I334" i="1" s="1"/>
  <c r="H336" i="1"/>
  <c r="J335" i="1"/>
  <c r="J333" i="1"/>
  <c r="I333" i="1"/>
  <c r="K333" i="1" s="1"/>
  <c r="L333" i="1" s="1"/>
  <c r="H333" i="1"/>
  <c r="L332" i="1"/>
  <c r="J332" i="1"/>
  <c r="I332" i="1"/>
  <c r="K332" i="1" s="1"/>
  <c r="H332" i="1"/>
  <c r="J331" i="1"/>
  <c r="K331" i="1" s="1"/>
  <c r="I331" i="1"/>
  <c r="H331" i="1"/>
  <c r="K330" i="1"/>
  <c r="L330" i="1" s="1"/>
  <c r="J330" i="1"/>
  <c r="I330" i="1"/>
  <c r="H330" i="1"/>
  <c r="K328" i="1"/>
  <c r="L328" i="1" s="1"/>
  <c r="J328" i="1"/>
  <c r="I328" i="1"/>
  <c r="H328" i="1"/>
  <c r="J327" i="1"/>
  <c r="K327" i="1" s="1"/>
  <c r="L327" i="1" s="1"/>
  <c r="I327" i="1"/>
  <c r="H327" i="1"/>
  <c r="J326" i="1"/>
  <c r="I326" i="1"/>
  <c r="K326" i="1" s="1"/>
  <c r="L326" i="1" s="1"/>
  <c r="H326" i="1"/>
  <c r="J325" i="1"/>
  <c r="I325" i="1"/>
  <c r="K325" i="1" s="1"/>
  <c r="L325" i="1" s="1"/>
  <c r="H325" i="1"/>
  <c r="K324" i="1"/>
  <c r="J324" i="1"/>
  <c r="J323" i="1" s="1"/>
  <c r="I324" i="1"/>
  <c r="I323" i="1" s="1"/>
  <c r="H324" i="1"/>
  <c r="K322" i="1"/>
  <c r="L322" i="1" s="1"/>
  <c r="J322" i="1"/>
  <c r="I322" i="1"/>
  <c r="H322" i="1"/>
  <c r="J321" i="1"/>
  <c r="I321" i="1"/>
  <c r="K321" i="1" s="1"/>
  <c r="L321" i="1" s="1"/>
  <c r="H321" i="1"/>
  <c r="K320" i="1"/>
  <c r="L320" i="1" s="1"/>
  <c r="J320" i="1"/>
  <c r="I320" i="1"/>
  <c r="H320" i="1"/>
  <c r="J319" i="1"/>
  <c r="J318" i="1" s="1"/>
  <c r="I319" i="1"/>
  <c r="I318" i="1" s="1"/>
  <c r="H319" i="1"/>
  <c r="J317" i="1"/>
  <c r="K317" i="1" s="1"/>
  <c r="L317" i="1" s="1"/>
  <c r="I317" i="1"/>
  <c r="H317" i="1"/>
  <c r="K316" i="1"/>
  <c r="L316" i="1" s="1"/>
  <c r="J316" i="1"/>
  <c r="I316" i="1"/>
  <c r="H316" i="1"/>
  <c r="J315" i="1"/>
  <c r="K315" i="1" s="1"/>
  <c r="L315" i="1" s="1"/>
  <c r="I315" i="1"/>
  <c r="H315" i="1"/>
  <c r="J314" i="1"/>
  <c r="J313" i="1" s="1"/>
  <c r="I314" i="1"/>
  <c r="I313" i="1" s="1"/>
  <c r="H314" i="1"/>
  <c r="J312" i="1"/>
  <c r="J308" i="1" s="1"/>
  <c r="I312" i="1"/>
  <c r="K312" i="1" s="1"/>
  <c r="L312" i="1" s="1"/>
  <c r="H312" i="1"/>
  <c r="J311" i="1"/>
  <c r="I311" i="1"/>
  <c r="K311" i="1" s="1"/>
  <c r="L311" i="1" s="1"/>
  <c r="H311" i="1"/>
  <c r="K310" i="1"/>
  <c r="L310" i="1" s="1"/>
  <c r="J310" i="1"/>
  <c r="I310" i="1"/>
  <c r="H310" i="1"/>
  <c r="J309" i="1"/>
  <c r="I309" i="1"/>
  <c r="K309" i="1" s="1"/>
  <c r="H309" i="1"/>
  <c r="J307" i="1"/>
  <c r="I307" i="1"/>
  <c r="K307" i="1" s="1"/>
  <c r="L307" i="1" s="1"/>
  <c r="H307" i="1"/>
  <c r="K306" i="1"/>
  <c r="L306" i="1" s="1"/>
  <c r="J306" i="1"/>
  <c r="I306" i="1"/>
  <c r="H306" i="1"/>
  <c r="J305" i="1"/>
  <c r="K305" i="1" s="1"/>
  <c r="I305" i="1"/>
  <c r="H305" i="1"/>
  <c r="K304" i="1"/>
  <c r="L304" i="1" s="1"/>
  <c r="J304" i="1"/>
  <c r="I304" i="1"/>
  <c r="H304" i="1"/>
  <c r="K302" i="1"/>
  <c r="L302" i="1" s="1"/>
  <c r="J302" i="1"/>
  <c r="I302" i="1"/>
  <c r="H302" i="1"/>
  <c r="J301" i="1"/>
  <c r="K301" i="1" s="1"/>
  <c r="L301" i="1" s="1"/>
  <c r="I301" i="1"/>
  <c r="H301" i="1"/>
  <c r="J300" i="1"/>
  <c r="I300" i="1"/>
  <c r="K300" i="1" s="1"/>
  <c r="L300" i="1" s="1"/>
  <c r="H300" i="1"/>
  <c r="J299" i="1"/>
  <c r="I299" i="1"/>
  <c r="K299" i="1" s="1"/>
  <c r="L299" i="1" s="1"/>
  <c r="H299" i="1"/>
  <c r="K298" i="1"/>
  <c r="K297" i="1" s="1"/>
  <c r="J298" i="1"/>
  <c r="J297" i="1" s="1"/>
  <c r="I298" i="1"/>
  <c r="I297" i="1" s="1"/>
  <c r="H298" i="1"/>
  <c r="K296" i="1"/>
  <c r="L296" i="1" s="1"/>
  <c r="J296" i="1"/>
  <c r="I296" i="1"/>
  <c r="H296" i="1"/>
  <c r="J295" i="1"/>
  <c r="I295" i="1"/>
  <c r="K295" i="1" s="1"/>
  <c r="L295" i="1" s="1"/>
  <c r="H295" i="1"/>
  <c r="K294" i="1"/>
  <c r="L294" i="1" s="1"/>
  <c r="J294" i="1"/>
  <c r="I294" i="1"/>
  <c r="H294" i="1"/>
  <c r="J293" i="1"/>
  <c r="K293" i="1" s="1"/>
  <c r="L293" i="1" s="1"/>
  <c r="I293" i="1"/>
  <c r="H293" i="1"/>
  <c r="K292" i="1"/>
  <c r="L292" i="1" s="1"/>
  <c r="J292" i="1"/>
  <c r="I292" i="1"/>
  <c r="H292" i="1"/>
  <c r="J291" i="1"/>
  <c r="J290" i="1" s="1"/>
  <c r="I291" i="1"/>
  <c r="H291" i="1"/>
  <c r="I290" i="1"/>
  <c r="J289" i="1"/>
  <c r="K289" i="1" s="1"/>
  <c r="L289" i="1" s="1"/>
  <c r="I289" i="1"/>
  <c r="H289" i="1"/>
  <c r="J288" i="1"/>
  <c r="I288" i="1"/>
  <c r="K288" i="1" s="1"/>
  <c r="L288" i="1" s="1"/>
  <c r="H288" i="1"/>
  <c r="J287" i="1"/>
  <c r="I287" i="1"/>
  <c r="K287" i="1" s="1"/>
  <c r="L287" i="1" s="1"/>
  <c r="H287" i="1"/>
  <c r="K286" i="1"/>
  <c r="J286" i="1"/>
  <c r="J285" i="1" s="1"/>
  <c r="I286" i="1"/>
  <c r="I285" i="1" s="1"/>
  <c r="H286" i="1"/>
  <c r="J283" i="1"/>
  <c r="I283" i="1"/>
  <c r="K283" i="1" s="1"/>
  <c r="L283" i="1" s="1"/>
  <c r="H283" i="1"/>
  <c r="K282" i="1"/>
  <c r="L282" i="1" s="1"/>
  <c r="J282" i="1"/>
  <c r="I282" i="1"/>
  <c r="H282" i="1"/>
  <c r="J281" i="1"/>
  <c r="I281" i="1"/>
  <c r="K281" i="1" s="1"/>
  <c r="L281" i="1" s="1"/>
  <c r="H281" i="1"/>
  <c r="K280" i="1"/>
  <c r="L280" i="1" s="1"/>
  <c r="J280" i="1"/>
  <c r="I280" i="1"/>
  <c r="H280" i="1"/>
  <c r="J279" i="1"/>
  <c r="K279" i="1" s="1"/>
  <c r="L279" i="1" s="1"/>
  <c r="I279" i="1"/>
  <c r="H279" i="1"/>
  <c r="K278" i="1"/>
  <c r="L278" i="1" s="1"/>
  <c r="J278" i="1"/>
  <c r="I278" i="1"/>
  <c r="H278" i="1"/>
  <c r="J277" i="1"/>
  <c r="K277" i="1" s="1"/>
  <c r="L277" i="1" s="1"/>
  <c r="I277" i="1"/>
  <c r="H277" i="1"/>
  <c r="J276" i="1"/>
  <c r="I276" i="1"/>
  <c r="K276" i="1" s="1"/>
  <c r="L276" i="1" s="1"/>
  <c r="H276" i="1"/>
  <c r="J275" i="1"/>
  <c r="K275" i="1" s="1"/>
  <c r="I275" i="1"/>
  <c r="H275" i="1"/>
  <c r="J274" i="1"/>
  <c r="J273" i="1"/>
  <c r="I273" i="1"/>
  <c r="K273" i="1" s="1"/>
  <c r="L273" i="1" s="1"/>
  <c r="H273" i="1"/>
  <c r="K272" i="1"/>
  <c r="L272" i="1" s="1"/>
  <c r="J272" i="1"/>
  <c r="I272" i="1"/>
  <c r="H272" i="1"/>
  <c r="J271" i="1"/>
  <c r="I271" i="1"/>
  <c r="K271" i="1" s="1"/>
  <c r="L271" i="1" s="1"/>
  <c r="H271" i="1"/>
  <c r="K270" i="1"/>
  <c r="L270" i="1" s="1"/>
  <c r="J270" i="1"/>
  <c r="I270" i="1"/>
  <c r="H270" i="1"/>
  <c r="J269" i="1"/>
  <c r="K269" i="1" s="1"/>
  <c r="L269" i="1" s="1"/>
  <c r="I269" i="1"/>
  <c r="H269" i="1"/>
  <c r="K268" i="1"/>
  <c r="L268" i="1" s="1"/>
  <c r="J268" i="1"/>
  <c r="I268" i="1"/>
  <c r="H268" i="1"/>
  <c r="J267" i="1"/>
  <c r="J266" i="1" s="1"/>
  <c r="I267" i="1"/>
  <c r="H267" i="1"/>
  <c r="I266" i="1"/>
  <c r="J265" i="1"/>
  <c r="K265" i="1" s="1"/>
  <c r="L265" i="1" s="1"/>
  <c r="I265" i="1"/>
  <c r="H265" i="1"/>
  <c r="J264" i="1"/>
  <c r="I264" i="1"/>
  <c r="K264" i="1" s="1"/>
  <c r="L264" i="1" s="1"/>
  <c r="H264" i="1"/>
  <c r="J263" i="1"/>
  <c r="I263" i="1"/>
  <c r="K263" i="1" s="1"/>
  <c r="L263" i="1" s="1"/>
  <c r="H263" i="1"/>
  <c r="K262" i="1"/>
  <c r="L262" i="1" s="1"/>
  <c r="J262" i="1"/>
  <c r="I262" i="1"/>
  <c r="H262" i="1"/>
  <c r="J261" i="1"/>
  <c r="I261" i="1"/>
  <c r="K261" i="1" s="1"/>
  <c r="L261" i="1" s="1"/>
  <c r="H261" i="1"/>
  <c r="K260" i="1"/>
  <c r="L260" i="1" s="1"/>
  <c r="J260" i="1"/>
  <c r="I260" i="1"/>
  <c r="H260" i="1"/>
  <c r="J259" i="1"/>
  <c r="K259" i="1" s="1"/>
  <c r="I259" i="1"/>
  <c r="H259" i="1"/>
  <c r="K258" i="1"/>
  <c r="L258" i="1" s="1"/>
  <c r="J258" i="1"/>
  <c r="I258" i="1"/>
  <c r="H258" i="1"/>
  <c r="K256" i="1"/>
  <c r="L256" i="1" s="1"/>
  <c r="J256" i="1"/>
  <c r="I256" i="1"/>
  <c r="H256" i="1"/>
  <c r="J255" i="1"/>
  <c r="K255" i="1" s="1"/>
  <c r="L255" i="1" s="1"/>
  <c r="I255" i="1"/>
  <c r="H255" i="1"/>
  <c r="J254" i="1"/>
  <c r="I254" i="1"/>
  <c r="K254" i="1" s="1"/>
  <c r="L254" i="1" s="1"/>
  <c r="H254" i="1"/>
  <c r="J253" i="1"/>
  <c r="I253" i="1"/>
  <c r="K253" i="1" s="1"/>
  <c r="L253" i="1" s="1"/>
  <c r="H253" i="1"/>
  <c r="K252" i="1"/>
  <c r="L252" i="1" s="1"/>
  <c r="J252" i="1"/>
  <c r="I252" i="1"/>
  <c r="H252" i="1"/>
  <c r="J251" i="1"/>
  <c r="I251" i="1"/>
  <c r="K251" i="1" s="1"/>
  <c r="L251" i="1" s="1"/>
  <c r="H251" i="1"/>
  <c r="J250" i="1"/>
  <c r="I250" i="1"/>
  <c r="K250" i="1" s="1"/>
  <c r="L250" i="1" s="1"/>
  <c r="H250" i="1"/>
  <c r="J249" i="1"/>
  <c r="J248" i="1" s="1"/>
  <c r="I249" i="1"/>
  <c r="I248" i="1" s="1"/>
  <c r="H249" i="1"/>
  <c r="J247" i="1"/>
  <c r="K247" i="1" s="1"/>
  <c r="L247" i="1" s="1"/>
  <c r="I247" i="1"/>
  <c r="H247" i="1"/>
  <c r="K246" i="1"/>
  <c r="L246" i="1" s="1"/>
  <c r="J246" i="1"/>
  <c r="I246" i="1"/>
  <c r="H246" i="1"/>
  <c r="J245" i="1"/>
  <c r="K245" i="1" s="1"/>
  <c r="L245" i="1" s="1"/>
  <c r="I245" i="1"/>
  <c r="H245" i="1"/>
  <c r="J244" i="1"/>
  <c r="J240" i="1" s="1"/>
  <c r="I244" i="1"/>
  <c r="K244" i="1" s="1"/>
  <c r="L244" i="1" s="1"/>
  <c r="H244" i="1"/>
  <c r="J243" i="1"/>
  <c r="I243" i="1"/>
  <c r="K243" i="1" s="1"/>
  <c r="L243" i="1" s="1"/>
  <c r="H243" i="1"/>
  <c r="K242" i="1"/>
  <c r="L242" i="1" s="1"/>
  <c r="J242" i="1"/>
  <c r="I242" i="1"/>
  <c r="H242" i="1"/>
  <c r="J241" i="1"/>
  <c r="I241" i="1"/>
  <c r="K241" i="1" s="1"/>
  <c r="H241" i="1"/>
  <c r="J239" i="1"/>
  <c r="I239" i="1"/>
  <c r="K239" i="1" s="1"/>
  <c r="L239" i="1" s="1"/>
  <c r="H239" i="1"/>
  <c r="K238" i="1"/>
  <c r="L238" i="1" s="1"/>
  <c r="J238" i="1"/>
  <c r="I238" i="1"/>
  <c r="H238" i="1"/>
  <c r="J237" i="1"/>
  <c r="K237" i="1" s="1"/>
  <c r="L237" i="1" s="1"/>
  <c r="I237" i="1"/>
  <c r="H237" i="1"/>
  <c r="K236" i="1"/>
  <c r="L236" i="1" s="1"/>
  <c r="J236" i="1"/>
  <c r="I236" i="1"/>
  <c r="H236" i="1"/>
  <c r="J235" i="1"/>
  <c r="K235" i="1" s="1"/>
  <c r="L235" i="1" s="1"/>
  <c r="I235" i="1"/>
  <c r="H235" i="1"/>
  <c r="J234" i="1"/>
  <c r="J233" i="1" s="1"/>
  <c r="I234" i="1"/>
  <c r="I233" i="1" s="1"/>
  <c r="H234" i="1"/>
  <c r="J231" i="1"/>
  <c r="K231" i="1" s="1"/>
  <c r="L231" i="1" s="1"/>
  <c r="I231" i="1"/>
  <c r="H231" i="1"/>
  <c r="J230" i="1"/>
  <c r="I230" i="1"/>
  <c r="K230" i="1" s="1"/>
  <c r="L230" i="1" s="1"/>
  <c r="H230" i="1"/>
  <c r="J229" i="1"/>
  <c r="I229" i="1"/>
  <c r="K229" i="1" s="1"/>
  <c r="L229" i="1" s="1"/>
  <c r="H229" i="1"/>
  <c r="K228" i="1"/>
  <c r="L228" i="1" s="1"/>
  <c r="J228" i="1"/>
  <c r="I228" i="1"/>
  <c r="H228" i="1"/>
  <c r="J227" i="1"/>
  <c r="I227" i="1"/>
  <c r="K227" i="1" s="1"/>
  <c r="L227" i="1" s="1"/>
  <c r="H227" i="1"/>
  <c r="K226" i="1"/>
  <c r="J226" i="1"/>
  <c r="I226" i="1"/>
  <c r="H226" i="1"/>
  <c r="J225" i="1"/>
  <c r="I225" i="1"/>
  <c r="K224" i="1"/>
  <c r="L224" i="1" s="1"/>
  <c r="J224" i="1"/>
  <c r="I224" i="1"/>
  <c r="H224" i="1"/>
  <c r="J223" i="1"/>
  <c r="K223" i="1" s="1"/>
  <c r="L223" i="1" s="1"/>
  <c r="I223" i="1"/>
  <c r="H223" i="1"/>
  <c r="K222" i="1"/>
  <c r="L222" i="1" s="1"/>
  <c r="J222" i="1"/>
  <c r="I222" i="1"/>
  <c r="H222" i="1"/>
  <c r="J221" i="1"/>
  <c r="K221" i="1" s="1"/>
  <c r="L221" i="1" s="1"/>
  <c r="I221" i="1"/>
  <c r="H221" i="1"/>
  <c r="J220" i="1"/>
  <c r="J216" i="1" s="1"/>
  <c r="I220" i="1"/>
  <c r="K220" i="1" s="1"/>
  <c r="L220" i="1" s="1"/>
  <c r="H220" i="1"/>
  <c r="J219" i="1"/>
  <c r="I219" i="1"/>
  <c r="K219" i="1" s="1"/>
  <c r="L219" i="1" s="1"/>
  <c r="H219" i="1"/>
  <c r="K218" i="1"/>
  <c r="L218" i="1" s="1"/>
  <c r="J218" i="1"/>
  <c r="I218" i="1"/>
  <c r="H218" i="1"/>
  <c r="J217" i="1"/>
  <c r="I217" i="1"/>
  <c r="K217" i="1" s="1"/>
  <c r="H217" i="1"/>
  <c r="J215" i="1"/>
  <c r="I215" i="1"/>
  <c r="K215" i="1" s="1"/>
  <c r="L215" i="1" s="1"/>
  <c r="H215" i="1"/>
  <c r="K214" i="1"/>
  <c r="L214" i="1" s="1"/>
  <c r="J214" i="1"/>
  <c r="I214" i="1"/>
  <c r="H214" i="1"/>
  <c r="J213" i="1"/>
  <c r="K213" i="1" s="1"/>
  <c r="L213" i="1" s="1"/>
  <c r="I213" i="1"/>
  <c r="H213" i="1"/>
  <c r="K212" i="1"/>
  <c r="L212" i="1" s="1"/>
  <c r="J212" i="1"/>
  <c r="I212" i="1"/>
  <c r="H212" i="1"/>
  <c r="J211" i="1"/>
  <c r="K211" i="1" s="1"/>
  <c r="L211" i="1" s="1"/>
  <c r="I211" i="1"/>
  <c r="H211" i="1"/>
  <c r="J210" i="1"/>
  <c r="I210" i="1"/>
  <c r="K210" i="1" s="1"/>
  <c r="L210" i="1" s="1"/>
  <c r="H210" i="1"/>
  <c r="J209" i="1"/>
  <c r="I209" i="1"/>
  <c r="K209" i="1" s="1"/>
  <c r="L209" i="1" s="1"/>
  <c r="H209" i="1"/>
  <c r="K208" i="1"/>
  <c r="K207" i="1" s="1"/>
  <c r="J208" i="1"/>
  <c r="J207" i="1" s="1"/>
  <c r="I208" i="1"/>
  <c r="I207" i="1" s="1"/>
  <c r="H208" i="1"/>
  <c r="K206" i="1"/>
  <c r="L206" i="1" s="1"/>
  <c r="J206" i="1"/>
  <c r="I206" i="1"/>
  <c r="H206" i="1"/>
  <c r="J205" i="1"/>
  <c r="I205" i="1"/>
  <c r="K205" i="1" s="1"/>
  <c r="L205" i="1" s="1"/>
  <c r="H205" i="1"/>
  <c r="K204" i="1"/>
  <c r="L204" i="1" s="1"/>
  <c r="J204" i="1"/>
  <c r="I204" i="1"/>
  <c r="H204" i="1"/>
  <c r="J203" i="1"/>
  <c r="K203" i="1" s="1"/>
  <c r="L203" i="1" s="1"/>
  <c r="I203" i="1"/>
  <c r="H203" i="1"/>
  <c r="K202" i="1"/>
  <c r="L202" i="1" s="1"/>
  <c r="J202" i="1"/>
  <c r="I202" i="1"/>
  <c r="H202" i="1"/>
  <c r="J201" i="1"/>
  <c r="K201" i="1" s="1"/>
  <c r="L201" i="1" s="1"/>
  <c r="I201" i="1"/>
  <c r="H201" i="1"/>
  <c r="J200" i="1"/>
  <c r="I200" i="1"/>
  <c r="K200" i="1" s="1"/>
  <c r="L200" i="1" s="1"/>
  <c r="H200" i="1"/>
  <c r="J199" i="1"/>
  <c r="K199" i="1" s="1"/>
  <c r="I199" i="1"/>
  <c r="H199" i="1"/>
  <c r="J198" i="1"/>
  <c r="J197" i="1"/>
  <c r="I197" i="1"/>
  <c r="K197" i="1" s="1"/>
  <c r="L197" i="1" s="1"/>
  <c r="H197" i="1"/>
  <c r="K196" i="1"/>
  <c r="L196" i="1" s="1"/>
  <c r="J196" i="1"/>
  <c r="I196" i="1"/>
  <c r="H196" i="1"/>
  <c r="J195" i="1"/>
  <c r="I195" i="1"/>
  <c r="K195" i="1" s="1"/>
  <c r="L195" i="1" s="1"/>
  <c r="H195" i="1"/>
  <c r="K194" i="1"/>
  <c r="L194" i="1" s="1"/>
  <c r="J194" i="1"/>
  <c r="I194" i="1"/>
  <c r="H194" i="1"/>
  <c r="J193" i="1"/>
  <c r="K193" i="1" s="1"/>
  <c r="L193" i="1" s="1"/>
  <c r="I193" i="1"/>
  <c r="H193" i="1"/>
  <c r="K192" i="1"/>
  <c r="L192" i="1" s="1"/>
  <c r="J192" i="1"/>
  <c r="I192" i="1"/>
  <c r="H192" i="1"/>
  <c r="J191" i="1"/>
  <c r="K191" i="1" s="1"/>
  <c r="L191" i="1" s="1"/>
  <c r="I191" i="1"/>
  <c r="H191" i="1"/>
  <c r="J190" i="1"/>
  <c r="J189" i="1" s="1"/>
  <c r="I190" i="1"/>
  <c r="I189" i="1" s="1"/>
  <c r="H190" i="1"/>
  <c r="J188" i="1"/>
  <c r="I188" i="1"/>
  <c r="K188" i="1" s="1"/>
  <c r="L188" i="1" s="1"/>
  <c r="H188" i="1"/>
  <c r="J187" i="1"/>
  <c r="I187" i="1"/>
  <c r="K187" i="1" s="1"/>
  <c r="L187" i="1" s="1"/>
  <c r="H187" i="1"/>
  <c r="K186" i="1"/>
  <c r="L186" i="1" s="1"/>
  <c r="J186" i="1"/>
  <c r="I186" i="1"/>
  <c r="H186" i="1"/>
  <c r="J185" i="1"/>
  <c r="I185" i="1"/>
  <c r="K185" i="1" s="1"/>
  <c r="L185" i="1" s="1"/>
  <c r="H185" i="1"/>
  <c r="K184" i="1"/>
  <c r="L184" i="1" s="1"/>
  <c r="J184" i="1"/>
  <c r="I184" i="1"/>
  <c r="H184" i="1"/>
  <c r="J183" i="1"/>
  <c r="K183" i="1" s="1"/>
  <c r="L183" i="1" s="1"/>
  <c r="I183" i="1"/>
  <c r="H183" i="1"/>
  <c r="K182" i="1"/>
  <c r="L182" i="1" s="1"/>
  <c r="J182" i="1"/>
  <c r="I182" i="1"/>
  <c r="H182" i="1"/>
  <c r="J181" i="1"/>
  <c r="K181" i="1" s="1"/>
  <c r="L181" i="1" s="1"/>
  <c r="I181" i="1"/>
  <c r="H181" i="1"/>
  <c r="J180" i="1"/>
  <c r="J179" i="1" s="1"/>
  <c r="I180" i="1"/>
  <c r="I179" i="1" s="1"/>
  <c r="H180" i="1"/>
  <c r="J178" i="1"/>
  <c r="I178" i="1"/>
  <c r="K178" i="1" s="1"/>
  <c r="L178" i="1" s="1"/>
  <c r="H178" i="1"/>
  <c r="J177" i="1"/>
  <c r="I177" i="1"/>
  <c r="K177" i="1" s="1"/>
  <c r="L177" i="1" s="1"/>
  <c r="H177" i="1"/>
  <c r="K176" i="1"/>
  <c r="L176" i="1" s="1"/>
  <c r="J176" i="1"/>
  <c r="I176" i="1"/>
  <c r="H176" i="1"/>
  <c r="J175" i="1"/>
  <c r="I175" i="1"/>
  <c r="K175" i="1" s="1"/>
  <c r="L175" i="1" s="1"/>
  <c r="H175" i="1"/>
  <c r="K174" i="1"/>
  <c r="L174" i="1" s="1"/>
  <c r="J174" i="1"/>
  <c r="I174" i="1"/>
  <c r="H174" i="1"/>
  <c r="J173" i="1"/>
  <c r="K173" i="1" s="1"/>
  <c r="L173" i="1" s="1"/>
  <c r="I173" i="1"/>
  <c r="H173" i="1"/>
  <c r="K172" i="1"/>
  <c r="L172" i="1" s="1"/>
  <c r="J172" i="1"/>
  <c r="I172" i="1"/>
  <c r="H172" i="1"/>
  <c r="J171" i="1"/>
  <c r="K171" i="1" s="1"/>
  <c r="L171" i="1" s="1"/>
  <c r="I171" i="1"/>
  <c r="H171" i="1"/>
  <c r="J170" i="1"/>
  <c r="I170" i="1"/>
  <c r="K170" i="1" s="1"/>
  <c r="L170" i="1" s="1"/>
  <c r="H170" i="1"/>
  <c r="J169" i="1"/>
  <c r="I169" i="1"/>
  <c r="K169" i="1" s="1"/>
  <c r="H169" i="1"/>
  <c r="J168" i="1"/>
  <c r="J167" i="1"/>
  <c r="I167" i="1"/>
  <c r="K167" i="1" s="1"/>
  <c r="L167" i="1" s="1"/>
  <c r="H167" i="1"/>
  <c r="K166" i="1"/>
  <c r="L166" i="1" s="1"/>
  <c r="J166" i="1"/>
  <c r="I166" i="1"/>
  <c r="H166" i="1"/>
  <c r="J165" i="1"/>
  <c r="I165" i="1"/>
  <c r="K165" i="1" s="1"/>
  <c r="L165" i="1" s="1"/>
  <c r="H165" i="1"/>
  <c r="K164" i="1"/>
  <c r="L164" i="1" s="1"/>
  <c r="J164" i="1"/>
  <c r="I164" i="1"/>
  <c r="H164" i="1"/>
  <c r="J163" i="1"/>
  <c r="K163" i="1" s="1"/>
  <c r="L163" i="1" s="1"/>
  <c r="I163" i="1"/>
  <c r="H163" i="1"/>
  <c r="K162" i="1"/>
  <c r="L162" i="1" s="1"/>
  <c r="J162" i="1"/>
  <c r="I162" i="1"/>
  <c r="H162" i="1"/>
  <c r="J161" i="1"/>
  <c r="K161" i="1" s="1"/>
  <c r="L161" i="1" s="1"/>
  <c r="I161" i="1"/>
  <c r="H161" i="1"/>
  <c r="J160" i="1"/>
  <c r="J156" i="1" s="1"/>
  <c r="I160" i="1"/>
  <c r="K160" i="1" s="1"/>
  <c r="L160" i="1" s="1"/>
  <c r="H160" i="1"/>
  <c r="J159" i="1"/>
  <c r="I159" i="1"/>
  <c r="K159" i="1" s="1"/>
  <c r="L159" i="1" s="1"/>
  <c r="H159" i="1"/>
  <c r="K158" i="1"/>
  <c r="L158" i="1" s="1"/>
  <c r="J158" i="1"/>
  <c r="I158" i="1"/>
  <c r="H158" i="1"/>
  <c r="J157" i="1"/>
  <c r="I157" i="1"/>
  <c r="K157" i="1" s="1"/>
  <c r="H157" i="1"/>
  <c r="J155" i="1"/>
  <c r="I155" i="1"/>
  <c r="K155" i="1" s="1"/>
  <c r="L155" i="1" s="1"/>
  <c r="H155" i="1"/>
  <c r="K154" i="1"/>
  <c r="L154" i="1" s="1"/>
  <c r="J154" i="1"/>
  <c r="I154" i="1"/>
  <c r="H154" i="1"/>
  <c r="J153" i="1"/>
  <c r="K153" i="1" s="1"/>
  <c r="L153" i="1" s="1"/>
  <c r="I153" i="1"/>
  <c r="H153" i="1"/>
  <c r="K152" i="1"/>
  <c r="L152" i="1" s="1"/>
  <c r="J152" i="1"/>
  <c r="I152" i="1"/>
  <c r="H152" i="1"/>
  <c r="J151" i="1"/>
  <c r="K151" i="1" s="1"/>
  <c r="L151" i="1" s="1"/>
  <c r="I151" i="1"/>
  <c r="H151" i="1"/>
  <c r="J150" i="1"/>
  <c r="J149" i="1" s="1"/>
  <c r="I150" i="1"/>
  <c r="I149" i="1" s="1"/>
  <c r="H150" i="1"/>
  <c r="J148" i="1"/>
  <c r="I148" i="1"/>
  <c r="K148" i="1" s="1"/>
  <c r="L148" i="1" s="1"/>
  <c r="H148" i="1"/>
  <c r="J147" i="1"/>
  <c r="I147" i="1"/>
  <c r="K147" i="1" s="1"/>
  <c r="L147" i="1" s="1"/>
  <c r="H147" i="1"/>
  <c r="K146" i="1"/>
  <c r="L146" i="1" s="1"/>
  <c r="J146" i="1"/>
  <c r="I146" i="1"/>
  <c r="H146" i="1"/>
  <c r="J145" i="1"/>
  <c r="I145" i="1"/>
  <c r="K145" i="1" s="1"/>
  <c r="L145" i="1" s="1"/>
  <c r="H145" i="1"/>
  <c r="K144" i="1"/>
  <c r="L144" i="1" s="1"/>
  <c r="J144" i="1"/>
  <c r="I144" i="1"/>
  <c r="H144" i="1"/>
  <c r="J143" i="1"/>
  <c r="K143" i="1" s="1"/>
  <c r="L143" i="1" s="1"/>
  <c r="I143" i="1"/>
  <c r="H143" i="1"/>
  <c r="K142" i="1"/>
  <c r="L142" i="1" s="1"/>
  <c r="J142" i="1"/>
  <c r="I142" i="1"/>
  <c r="H142" i="1"/>
  <c r="J141" i="1"/>
  <c r="K141" i="1" s="1"/>
  <c r="L141" i="1" s="1"/>
  <c r="I141" i="1"/>
  <c r="H141" i="1"/>
  <c r="J140" i="1"/>
  <c r="J139" i="1" s="1"/>
  <c r="J138" i="1" s="1"/>
  <c r="I140" i="1"/>
  <c r="I139" i="1" s="1"/>
  <c r="H140" i="1"/>
  <c r="J137" i="1"/>
  <c r="K137" i="1" s="1"/>
  <c r="L137" i="1" s="1"/>
  <c r="I137" i="1"/>
  <c r="H137" i="1"/>
  <c r="J136" i="1"/>
  <c r="I136" i="1"/>
  <c r="K136" i="1" s="1"/>
  <c r="L136" i="1" s="1"/>
  <c r="H136" i="1"/>
  <c r="J135" i="1"/>
  <c r="K135" i="1" s="1"/>
  <c r="L135" i="1" s="1"/>
  <c r="I135" i="1"/>
  <c r="H135" i="1"/>
  <c r="K134" i="1"/>
  <c r="L134" i="1" s="1"/>
  <c r="J134" i="1"/>
  <c r="I134" i="1"/>
  <c r="H134" i="1"/>
  <c r="J133" i="1"/>
  <c r="I133" i="1"/>
  <c r="K133" i="1" s="1"/>
  <c r="L133" i="1" s="1"/>
  <c r="H133" i="1"/>
  <c r="K132" i="1"/>
  <c r="J132" i="1"/>
  <c r="I132" i="1"/>
  <c r="H132" i="1"/>
  <c r="J131" i="1"/>
  <c r="I131" i="1"/>
  <c r="K130" i="1"/>
  <c r="L130" i="1" s="1"/>
  <c r="J130" i="1"/>
  <c r="I130" i="1"/>
  <c r="H130" i="1"/>
  <c r="J129" i="1"/>
  <c r="K129" i="1" s="1"/>
  <c r="L129" i="1" s="1"/>
  <c r="I129" i="1"/>
  <c r="H129" i="1"/>
  <c r="K128" i="1"/>
  <c r="L128" i="1" s="1"/>
  <c r="J128" i="1"/>
  <c r="I128" i="1"/>
  <c r="H128" i="1"/>
  <c r="J127" i="1"/>
  <c r="K127" i="1" s="1"/>
  <c r="L127" i="1" s="1"/>
  <c r="I127" i="1"/>
  <c r="H127" i="1"/>
  <c r="J126" i="1"/>
  <c r="I126" i="1"/>
  <c r="K126" i="1" s="1"/>
  <c r="L126" i="1" s="1"/>
  <c r="H126" i="1"/>
  <c r="J125" i="1"/>
  <c r="I125" i="1"/>
  <c r="K125" i="1" s="1"/>
  <c r="H125" i="1"/>
  <c r="J124" i="1"/>
  <c r="J123" i="1"/>
  <c r="I123" i="1"/>
  <c r="K123" i="1" s="1"/>
  <c r="L123" i="1" s="1"/>
  <c r="H123" i="1"/>
  <c r="K122" i="1"/>
  <c r="L122" i="1" s="1"/>
  <c r="J122" i="1"/>
  <c r="I122" i="1"/>
  <c r="H122" i="1"/>
  <c r="J121" i="1"/>
  <c r="I121" i="1"/>
  <c r="K121" i="1" s="1"/>
  <c r="L121" i="1" s="1"/>
  <c r="H121" i="1"/>
  <c r="K120" i="1"/>
  <c r="L120" i="1" s="1"/>
  <c r="J120" i="1"/>
  <c r="I120" i="1"/>
  <c r="H120" i="1"/>
  <c r="J119" i="1"/>
  <c r="J118" i="1" s="1"/>
  <c r="I119" i="1"/>
  <c r="I118" i="1" s="1"/>
  <c r="H119" i="1"/>
  <c r="J117" i="1"/>
  <c r="K117" i="1" s="1"/>
  <c r="L117" i="1" s="1"/>
  <c r="I117" i="1"/>
  <c r="H117" i="1"/>
  <c r="K116" i="1"/>
  <c r="L116" i="1" s="1"/>
  <c r="J116" i="1"/>
  <c r="I116" i="1"/>
  <c r="H116" i="1"/>
  <c r="J115" i="1"/>
  <c r="K115" i="1" s="1"/>
  <c r="L115" i="1" s="1"/>
  <c r="I115" i="1"/>
  <c r="H115" i="1"/>
  <c r="J114" i="1"/>
  <c r="I114" i="1"/>
  <c r="K114" i="1" s="1"/>
  <c r="L114" i="1" s="1"/>
  <c r="H114" i="1"/>
  <c r="J113" i="1"/>
  <c r="I113" i="1"/>
  <c r="K113" i="1" s="1"/>
  <c r="L113" i="1" s="1"/>
  <c r="H113" i="1"/>
  <c r="K112" i="1"/>
  <c r="J112" i="1"/>
  <c r="J111" i="1" s="1"/>
  <c r="I112" i="1"/>
  <c r="I111" i="1" s="1"/>
  <c r="H112" i="1"/>
  <c r="K110" i="1"/>
  <c r="L110" i="1" s="1"/>
  <c r="J110" i="1"/>
  <c r="I110" i="1"/>
  <c r="H110" i="1"/>
  <c r="J109" i="1"/>
  <c r="I109" i="1"/>
  <c r="K109" i="1" s="1"/>
  <c r="L109" i="1" s="1"/>
  <c r="H109" i="1"/>
  <c r="K108" i="1"/>
  <c r="L108" i="1" s="1"/>
  <c r="J108" i="1"/>
  <c r="I108" i="1"/>
  <c r="H108" i="1"/>
  <c r="J107" i="1"/>
  <c r="K107" i="1" s="1"/>
  <c r="L107" i="1" s="1"/>
  <c r="I107" i="1"/>
  <c r="H107" i="1"/>
  <c r="K106" i="1"/>
  <c r="L106" i="1" s="1"/>
  <c r="J106" i="1"/>
  <c r="I106" i="1"/>
  <c r="H106" i="1"/>
  <c r="L105" i="1"/>
  <c r="J105" i="1"/>
  <c r="K105" i="1" s="1"/>
  <c r="I105" i="1"/>
  <c r="H105" i="1"/>
  <c r="J104" i="1"/>
  <c r="I104" i="1"/>
  <c r="H104" i="1"/>
  <c r="J103" i="1"/>
  <c r="I103" i="1"/>
  <c r="K103" i="1" s="1"/>
  <c r="H103" i="1"/>
  <c r="J102" i="1"/>
  <c r="J101" i="1"/>
  <c r="I101" i="1"/>
  <c r="K101" i="1" s="1"/>
  <c r="L101" i="1" s="1"/>
  <c r="H101" i="1"/>
  <c r="K100" i="1"/>
  <c r="L100" i="1" s="1"/>
  <c r="J100" i="1"/>
  <c r="I100" i="1"/>
  <c r="H100" i="1"/>
  <c r="J99" i="1"/>
  <c r="I99" i="1"/>
  <c r="K99" i="1" s="1"/>
  <c r="L99" i="1" s="1"/>
  <c r="H99" i="1"/>
  <c r="K98" i="1"/>
  <c r="J98" i="1"/>
  <c r="I98" i="1"/>
  <c r="H98" i="1"/>
  <c r="J97" i="1"/>
  <c r="I97" i="1"/>
  <c r="K96" i="1"/>
  <c r="L96" i="1" s="1"/>
  <c r="J96" i="1"/>
  <c r="I96" i="1"/>
  <c r="H96" i="1"/>
  <c r="J95" i="1"/>
  <c r="K95" i="1" s="1"/>
  <c r="L95" i="1" s="1"/>
  <c r="I95" i="1"/>
  <c r="H95" i="1"/>
  <c r="K94" i="1"/>
  <c r="L94" i="1" s="1"/>
  <c r="J94" i="1"/>
  <c r="I94" i="1"/>
  <c r="H94" i="1"/>
  <c r="L93" i="1"/>
  <c r="J93" i="1"/>
  <c r="K93" i="1" s="1"/>
  <c r="I93" i="1"/>
  <c r="H93" i="1"/>
  <c r="J92" i="1"/>
  <c r="J91" i="1" s="1"/>
  <c r="I92" i="1"/>
  <c r="H92" i="1"/>
  <c r="J90" i="1"/>
  <c r="I90" i="1"/>
  <c r="K90" i="1" s="1"/>
  <c r="L90" i="1" s="1"/>
  <c r="H90" i="1"/>
  <c r="J89" i="1"/>
  <c r="K89" i="1" s="1"/>
  <c r="L89" i="1" s="1"/>
  <c r="I89" i="1"/>
  <c r="H89" i="1"/>
  <c r="K88" i="1"/>
  <c r="L88" i="1" s="1"/>
  <c r="J88" i="1"/>
  <c r="I88" i="1"/>
  <c r="H88" i="1"/>
  <c r="J87" i="1"/>
  <c r="I87" i="1"/>
  <c r="K87" i="1" s="1"/>
  <c r="L87" i="1" s="1"/>
  <c r="H87" i="1"/>
  <c r="K86" i="1"/>
  <c r="L86" i="1" s="1"/>
  <c r="J86" i="1"/>
  <c r="I86" i="1"/>
  <c r="H86" i="1"/>
  <c r="K85" i="1"/>
  <c r="J85" i="1"/>
  <c r="J84" i="1" s="1"/>
  <c r="I85" i="1"/>
  <c r="I84" i="1" s="1"/>
  <c r="H85" i="1"/>
  <c r="J83" i="1"/>
  <c r="K83" i="1" s="1"/>
  <c r="L83" i="1" s="1"/>
  <c r="I83" i="1"/>
  <c r="H83" i="1"/>
  <c r="K82" i="1"/>
  <c r="L82" i="1" s="1"/>
  <c r="J82" i="1"/>
  <c r="I82" i="1"/>
  <c r="H82" i="1"/>
  <c r="J81" i="1"/>
  <c r="K81" i="1" s="1"/>
  <c r="L81" i="1" s="1"/>
  <c r="I81" i="1"/>
  <c r="H81" i="1"/>
  <c r="J80" i="1"/>
  <c r="I80" i="1"/>
  <c r="H80" i="1"/>
  <c r="J79" i="1"/>
  <c r="I79" i="1"/>
  <c r="K79" i="1" s="1"/>
  <c r="L79" i="1" s="1"/>
  <c r="H79" i="1"/>
  <c r="J77" i="1"/>
  <c r="I77" i="1"/>
  <c r="K77" i="1" s="1"/>
  <c r="L77" i="1" s="1"/>
  <c r="H77" i="1"/>
  <c r="J76" i="1"/>
  <c r="I76" i="1"/>
  <c r="I73" i="1" s="1"/>
  <c r="H76" i="1"/>
  <c r="J75" i="1"/>
  <c r="I75" i="1"/>
  <c r="K75" i="1" s="1"/>
  <c r="L75" i="1" s="1"/>
  <c r="H75" i="1"/>
  <c r="K74" i="1"/>
  <c r="J74" i="1"/>
  <c r="I74" i="1"/>
  <c r="H74" i="1"/>
  <c r="J73" i="1"/>
  <c r="K72" i="1"/>
  <c r="L72" i="1" s="1"/>
  <c r="J72" i="1"/>
  <c r="I72" i="1"/>
  <c r="H72" i="1"/>
  <c r="J71" i="1"/>
  <c r="K71" i="1" s="1"/>
  <c r="L71" i="1" s="1"/>
  <c r="I71" i="1"/>
  <c r="H71" i="1"/>
  <c r="K70" i="1"/>
  <c r="L70" i="1" s="1"/>
  <c r="J70" i="1"/>
  <c r="I70" i="1"/>
  <c r="H70" i="1"/>
  <c r="J69" i="1"/>
  <c r="K69" i="1" s="1"/>
  <c r="L69" i="1" s="1"/>
  <c r="I69" i="1"/>
  <c r="H69" i="1"/>
  <c r="J68" i="1"/>
  <c r="I68" i="1"/>
  <c r="H68" i="1"/>
  <c r="J67" i="1"/>
  <c r="I67" i="1"/>
  <c r="K67" i="1" s="1"/>
  <c r="H67" i="1"/>
  <c r="J66" i="1"/>
  <c r="J65" i="1"/>
  <c r="I65" i="1"/>
  <c r="H65" i="1"/>
  <c r="J64" i="1"/>
  <c r="I64" i="1"/>
  <c r="K64" i="1" s="1"/>
  <c r="L64" i="1" s="1"/>
  <c r="H64" i="1"/>
  <c r="L63" i="1"/>
  <c r="J63" i="1"/>
  <c r="I63" i="1"/>
  <c r="K63" i="1" s="1"/>
  <c r="H63" i="1"/>
  <c r="J62" i="1"/>
  <c r="I62" i="1"/>
  <c r="K62" i="1" s="1"/>
  <c r="L62" i="1" s="1"/>
  <c r="H62" i="1"/>
  <c r="K61" i="1"/>
  <c r="J61" i="1"/>
  <c r="J60" i="1" s="1"/>
  <c r="I61" i="1"/>
  <c r="H61" i="1"/>
  <c r="J58" i="1"/>
  <c r="I58" i="1"/>
  <c r="K58" i="1" s="1"/>
  <c r="L58" i="1" s="1"/>
  <c r="H58" i="1"/>
  <c r="J57" i="1"/>
  <c r="I57" i="1"/>
  <c r="K57" i="1" s="1"/>
  <c r="H57" i="1"/>
  <c r="K56" i="1"/>
  <c r="L56" i="1" s="1"/>
  <c r="J56" i="1"/>
  <c r="I56" i="1"/>
  <c r="H56" i="1"/>
  <c r="J55" i="1"/>
  <c r="I55" i="1"/>
  <c r="J54" i="1"/>
  <c r="I54" i="1"/>
  <c r="K54" i="1" s="1"/>
  <c r="L54" i="1" s="1"/>
  <c r="H54" i="1"/>
  <c r="J53" i="1"/>
  <c r="K53" i="1" s="1"/>
  <c r="L53" i="1" s="1"/>
  <c r="I53" i="1"/>
  <c r="H53" i="1"/>
  <c r="J52" i="1"/>
  <c r="J51" i="1" s="1"/>
  <c r="I52" i="1"/>
  <c r="H52" i="1"/>
  <c r="I51" i="1"/>
  <c r="K50" i="1"/>
  <c r="L50" i="1" s="1"/>
  <c r="J50" i="1"/>
  <c r="I50" i="1"/>
  <c r="H50" i="1"/>
  <c r="J49" i="1"/>
  <c r="I49" i="1"/>
  <c r="K49" i="1" s="1"/>
  <c r="L49" i="1" s="1"/>
  <c r="H49" i="1"/>
  <c r="J48" i="1"/>
  <c r="I48" i="1"/>
  <c r="I47" i="1" s="1"/>
  <c r="H48" i="1"/>
  <c r="K46" i="1"/>
  <c r="L46" i="1" s="1"/>
  <c r="J46" i="1"/>
  <c r="I46" i="1"/>
  <c r="H46" i="1"/>
  <c r="J45" i="1"/>
  <c r="I45" i="1"/>
  <c r="K45" i="1" s="1"/>
  <c r="L45" i="1" s="1"/>
  <c r="H45" i="1"/>
  <c r="J44" i="1"/>
  <c r="I44" i="1"/>
  <c r="I43" i="1" s="1"/>
  <c r="H44" i="1"/>
  <c r="J43" i="1"/>
  <c r="J42" i="1"/>
  <c r="I42" i="1"/>
  <c r="K42" i="1" s="1"/>
  <c r="L42" i="1" s="1"/>
  <c r="H42" i="1"/>
  <c r="J41" i="1"/>
  <c r="I41" i="1"/>
  <c r="K41" i="1" s="1"/>
  <c r="H41" i="1"/>
  <c r="K40" i="1"/>
  <c r="L40" i="1" s="1"/>
  <c r="J40" i="1"/>
  <c r="I40" i="1"/>
  <c r="H40" i="1"/>
  <c r="J39" i="1"/>
  <c r="I39" i="1"/>
  <c r="J38" i="1"/>
  <c r="I38" i="1"/>
  <c r="K38" i="1" s="1"/>
  <c r="L38" i="1" s="1"/>
  <c r="H38" i="1"/>
  <c r="J37" i="1"/>
  <c r="K37" i="1" s="1"/>
  <c r="L37" i="1" s="1"/>
  <c r="I37" i="1"/>
  <c r="H37" i="1"/>
  <c r="J36" i="1"/>
  <c r="J35" i="1" s="1"/>
  <c r="I36" i="1"/>
  <c r="H36" i="1"/>
  <c r="I35" i="1"/>
  <c r="K34" i="1"/>
  <c r="L34" i="1" s="1"/>
  <c r="J34" i="1"/>
  <c r="I34" i="1"/>
  <c r="H34" i="1"/>
  <c r="J33" i="1"/>
  <c r="I33" i="1"/>
  <c r="K33" i="1" s="1"/>
  <c r="L33" i="1" s="1"/>
  <c r="H33" i="1"/>
  <c r="J32" i="1"/>
  <c r="I32" i="1"/>
  <c r="I31" i="1" s="1"/>
  <c r="H32" i="1"/>
  <c r="K30" i="1"/>
  <c r="L30" i="1" s="1"/>
  <c r="J30" i="1"/>
  <c r="I30" i="1"/>
  <c r="H30" i="1"/>
  <c r="J29" i="1"/>
  <c r="I29" i="1"/>
  <c r="K29" i="1" s="1"/>
  <c r="L29" i="1" s="1"/>
  <c r="H29" i="1"/>
  <c r="J28" i="1"/>
  <c r="I28" i="1"/>
  <c r="I27" i="1" s="1"/>
  <c r="H28" i="1"/>
  <c r="J27" i="1"/>
  <c r="J26" i="1"/>
  <c r="I26" i="1"/>
  <c r="K26" i="1" s="1"/>
  <c r="L26" i="1" s="1"/>
  <c r="H26" i="1"/>
  <c r="J25" i="1"/>
  <c r="I25" i="1"/>
  <c r="K25" i="1" s="1"/>
  <c r="H25" i="1"/>
  <c r="K24" i="1"/>
  <c r="L24" i="1" s="1"/>
  <c r="J24" i="1"/>
  <c r="I24" i="1"/>
  <c r="H24" i="1"/>
  <c r="J23" i="1"/>
  <c r="I23" i="1"/>
  <c r="J22" i="1"/>
  <c r="I22" i="1"/>
  <c r="K22" i="1" s="1"/>
  <c r="L22" i="1" s="1"/>
  <c r="H22" i="1"/>
  <c r="J21" i="1"/>
  <c r="K21" i="1" s="1"/>
  <c r="L21" i="1" s="1"/>
  <c r="I21" i="1"/>
  <c r="H21" i="1"/>
  <c r="J20" i="1"/>
  <c r="J19" i="1" s="1"/>
  <c r="I20" i="1"/>
  <c r="H20" i="1"/>
  <c r="I19" i="1"/>
  <c r="K18" i="1"/>
  <c r="L18" i="1" s="1"/>
  <c r="J18" i="1"/>
  <c r="I18" i="1"/>
  <c r="H18" i="1"/>
  <c r="J17" i="1"/>
  <c r="I17" i="1"/>
  <c r="K17" i="1" s="1"/>
  <c r="L17" i="1" s="1"/>
  <c r="H17" i="1"/>
  <c r="J16" i="1"/>
  <c r="J15" i="1" s="1"/>
  <c r="I16" i="1"/>
  <c r="I15" i="1" s="1"/>
  <c r="H16" i="1"/>
  <c r="K14" i="1"/>
  <c r="L14" i="1" s="1"/>
  <c r="J14" i="1"/>
  <c r="I14" i="1"/>
  <c r="H14" i="1"/>
  <c r="J13" i="1"/>
  <c r="I13" i="1"/>
  <c r="K13" i="1" s="1"/>
  <c r="L13" i="1" s="1"/>
  <c r="H13" i="1"/>
  <c r="J12" i="1"/>
  <c r="I12" i="1"/>
  <c r="I11" i="1" s="1"/>
  <c r="H12" i="1"/>
  <c r="J11" i="1"/>
  <c r="I8" i="1"/>
  <c r="I7" i="1" s="1"/>
  <c r="G8" i="1"/>
  <c r="H8" i="1" s="1"/>
  <c r="F8" i="1"/>
  <c r="J6" i="1"/>
  <c r="I6" i="1"/>
  <c r="K6" i="1" s="1"/>
  <c r="L6" i="1" s="1"/>
  <c r="H6" i="1"/>
  <c r="K5" i="1"/>
  <c r="L5" i="1" s="1"/>
  <c r="J5" i="1"/>
  <c r="I5" i="1"/>
  <c r="H5" i="1"/>
  <c r="K4" i="1"/>
  <c r="L4" i="1" s="1"/>
  <c r="J4" i="1"/>
  <c r="I4" i="1"/>
  <c r="I3" i="1" s="1"/>
  <c r="H4" i="1"/>
  <c r="J3" i="1"/>
  <c r="J10" i="1" l="1"/>
  <c r="L41" i="1"/>
  <c r="K39" i="1"/>
  <c r="I10" i="1"/>
  <c r="J59" i="1"/>
  <c r="L57" i="1"/>
  <c r="K55" i="1"/>
  <c r="K66" i="1"/>
  <c r="L25" i="1"/>
  <c r="K23" i="1"/>
  <c r="J78" i="1"/>
  <c r="L85" i="1"/>
  <c r="K84" i="1"/>
  <c r="K124" i="1"/>
  <c r="L125" i="1"/>
  <c r="K131" i="1"/>
  <c r="L241" i="1"/>
  <c r="K240" i="1"/>
  <c r="K323" i="1"/>
  <c r="K20" i="1"/>
  <c r="J31" i="1"/>
  <c r="K36" i="1"/>
  <c r="J47" i="1"/>
  <c r="K52" i="1"/>
  <c r="I60" i="1"/>
  <c r="K97" i="1"/>
  <c r="K104" i="1"/>
  <c r="L104" i="1" s="1"/>
  <c r="I102" i="1"/>
  <c r="K3" i="1"/>
  <c r="K12" i="1"/>
  <c r="K16" i="1"/>
  <c r="K28" i="1"/>
  <c r="K32" i="1"/>
  <c r="K44" i="1"/>
  <c r="K48" i="1"/>
  <c r="K65" i="1"/>
  <c r="L65" i="1" s="1"/>
  <c r="L67" i="1"/>
  <c r="K76" i="1"/>
  <c r="L76" i="1" s="1"/>
  <c r="K168" i="1"/>
  <c r="L169" i="1"/>
  <c r="K225" i="1"/>
  <c r="L61" i="1"/>
  <c r="K60" i="1"/>
  <c r="L74" i="1"/>
  <c r="I91" i="1"/>
  <c r="K92" i="1"/>
  <c r="L217" i="1"/>
  <c r="K216" i="1"/>
  <c r="K68" i="1"/>
  <c r="L68" i="1" s="1"/>
  <c r="I66" i="1"/>
  <c r="K111" i="1"/>
  <c r="L112" i="1"/>
  <c r="L157" i="1"/>
  <c r="K156" i="1"/>
  <c r="L331" i="1"/>
  <c r="K329" i="1"/>
  <c r="J8" i="1"/>
  <c r="J7" i="1" s="1"/>
  <c r="J232" i="1"/>
  <c r="L305" i="1"/>
  <c r="K303" i="1"/>
  <c r="K102" i="1"/>
  <c r="L103" i="1"/>
  <c r="K198" i="1"/>
  <c r="L199" i="1"/>
  <c r="L259" i="1"/>
  <c r="K257" i="1"/>
  <c r="K285" i="1"/>
  <c r="L309" i="1"/>
  <c r="K308" i="1"/>
  <c r="K8" i="1"/>
  <c r="K80" i="1"/>
  <c r="L80" i="1" s="1"/>
  <c r="I78" i="1"/>
  <c r="K274" i="1"/>
  <c r="L275" i="1"/>
  <c r="L342" i="1"/>
  <c r="K340" i="1"/>
  <c r="I156" i="1"/>
  <c r="I138" i="1" s="1"/>
  <c r="I216" i="1"/>
  <c r="I240" i="1"/>
  <c r="I232" i="1" s="1"/>
  <c r="I308" i="1"/>
  <c r="K346" i="1"/>
  <c r="K362" i="1"/>
  <c r="L362" i="1" s="1"/>
  <c r="K376" i="1"/>
  <c r="L376" i="1" s="1"/>
  <c r="K394" i="1"/>
  <c r="L395" i="1"/>
  <c r="J433" i="1"/>
  <c r="K438" i="1"/>
  <c r="J498" i="1"/>
  <c r="I257" i="1"/>
  <c r="I303" i="1"/>
  <c r="I284" i="1" s="1"/>
  <c r="I329" i="1"/>
  <c r="J358" i="1"/>
  <c r="J347" i="1" s="1"/>
  <c r="K360" i="1"/>
  <c r="L360" i="1" s="1"/>
  <c r="J373" i="1"/>
  <c r="K374" i="1"/>
  <c r="K414" i="1"/>
  <c r="L414" i="1" s="1"/>
  <c r="I430" i="1"/>
  <c r="I418" i="1" s="1"/>
  <c r="L496" i="1"/>
  <c r="K551" i="1"/>
  <c r="L552" i="1"/>
  <c r="K567" i="1"/>
  <c r="L567" i="1" s="1"/>
  <c r="K647" i="1"/>
  <c r="L98" i="1"/>
  <c r="I124" i="1"/>
  <c r="L132" i="1"/>
  <c r="I168" i="1"/>
  <c r="I198" i="1"/>
  <c r="L226" i="1"/>
  <c r="J257" i="1"/>
  <c r="K267" i="1"/>
  <c r="I274" i="1"/>
  <c r="K291" i="1"/>
  <c r="J303" i="1"/>
  <c r="J284" i="1" s="1"/>
  <c r="J329" i="1"/>
  <c r="K378" i="1"/>
  <c r="K385" i="1"/>
  <c r="L385" i="1" s="1"/>
  <c r="I383" i="1"/>
  <c r="I455" i="1"/>
  <c r="K502" i="1"/>
  <c r="L502" i="1" s="1"/>
  <c r="L691" i="1"/>
  <c r="K687" i="1"/>
  <c r="L816" i="1"/>
  <c r="K814" i="1"/>
  <c r="K368" i="1"/>
  <c r="L369" i="1"/>
  <c r="K409" i="1"/>
  <c r="L410" i="1"/>
  <c r="K444" i="1"/>
  <c r="K485" i="1"/>
  <c r="L486" i="1"/>
  <c r="I651" i="1"/>
  <c r="L670" i="1"/>
  <c r="K669" i="1"/>
  <c r="K119" i="1"/>
  <c r="L208" i="1"/>
  <c r="K249" i="1"/>
  <c r="L286" i="1"/>
  <c r="L298" i="1"/>
  <c r="K319" i="1"/>
  <c r="L324" i="1"/>
  <c r="K449" i="1"/>
  <c r="L449" i="1" s="1"/>
  <c r="I442" i="1"/>
  <c r="K497" i="1"/>
  <c r="L497" i="1" s="1"/>
  <c r="I495" i="1"/>
  <c r="J568" i="1"/>
  <c r="J564" i="1" s="1"/>
  <c r="J546" i="1" s="1"/>
  <c r="I568" i="1"/>
  <c r="K568" i="1" s="1"/>
  <c r="L568" i="1" s="1"/>
  <c r="K140" i="1"/>
  <c r="K150" i="1"/>
  <c r="K180" i="1"/>
  <c r="K190" i="1"/>
  <c r="K234" i="1"/>
  <c r="K314" i="1"/>
  <c r="K348" i="1"/>
  <c r="I358" i="1"/>
  <c r="K359" i="1"/>
  <c r="J418" i="1"/>
  <c r="K424" i="1"/>
  <c r="K644" i="1"/>
  <c r="K651" i="1"/>
  <c r="L652" i="1"/>
  <c r="K662" i="1"/>
  <c r="L662" i="1" s="1"/>
  <c r="I660" i="1"/>
  <c r="J340" i="1"/>
  <c r="J334" i="1" s="1"/>
  <c r="I353" i="1"/>
  <c r="I347" i="1" s="1"/>
  <c r="I394" i="1"/>
  <c r="K404" i="1"/>
  <c r="K411" i="1"/>
  <c r="L411" i="1" s="1"/>
  <c r="I409" i="1"/>
  <c r="K429" i="1"/>
  <c r="L429" i="1" s="1"/>
  <c r="J490" i="1"/>
  <c r="K510" i="1"/>
  <c r="L510" i="1" s="1"/>
  <c r="K547" i="1"/>
  <c r="K580" i="1"/>
  <c r="L580" i="1" s="1"/>
  <c r="I573" i="1"/>
  <c r="J591" i="1"/>
  <c r="J572" i="1" s="1"/>
  <c r="K598" i="1"/>
  <c r="L598" i="1" s="1"/>
  <c r="I591" i="1"/>
  <c r="I600" i="1"/>
  <c r="K630" i="1"/>
  <c r="I633" i="1"/>
  <c r="L640" i="1"/>
  <c r="K383" i="1"/>
  <c r="L384" i="1"/>
  <c r="K435" i="1"/>
  <c r="I434" i="1"/>
  <c r="I433" i="1" s="1"/>
  <c r="I498" i="1"/>
  <c r="K499" i="1"/>
  <c r="K532" i="1"/>
  <c r="I530" i="1"/>
  <c r="K542" i="1"/>
  <c r="L542" i="1" s="1"/>
  <c r="I551" i="1"/>
  <c r="K569" i="1"/>
  <c r="K573" i="1"/>
  <c r="J600" i="1"/>
  <c r="K620" i="1"/>
  <c r="L620" i="1" s="1"/>
  <c r="K642" i="1"/>
  <c r="L642" i="1" s="1"/>
  <c r="I630" i="1"/>
  <c r="K660" i="1"/>
  <c r="L661" i="1"/>
  <c r="K729" i="1"/>
  <c r="L730" i="1"/>
  <c r="K830" i="1"/>
  <c r="L831" i="1"/>
  <c r="K845" i="1"/>
  <c r="L846" i="1"/>
  <c r="L379" i="1"/>
  <c r="K400" i="1"/>
  <c r="L405" i="1"/>
  <c r="L423" i="1"/>
  <c r="L425" i="1"/>
  <c r="K469" i="1"/>
  <c r="L548" i="1"/>
  <c r="K557" i="1"/>
  <c r="K583" i="1"/>
  <c r="L683" i="1"/>
  <c r="J697" i="1"/>
  <c r="K759" i="1"/>
  <c r="L760" i="1"/>
  <c r="K799" i="1"/>
  <c r="K834" i="1"/>
  <c r="L835" i="1"/>
  <c r="L878" i="1"/>
  <c r="K877" i="1"/>
  <c r="K364" i="1"/>
  <c r="K390" i="1"/>
  <c r="I399" i="1"/>
  <c r="K416" i="1"/>
  <c r="K420" i="1"/>
  <c r="K431" i="1"/>
  <c r="H435" i="1"/>
  <c r="K440" i="1"/>
  <c r="I463" i="1"/>
  <c r="I468" i="1"/>
  <c r="I492" i="1"/>
  <c r="I545" i="1"/>
  <c r="K545" i="1" s="1"/>
  <c r="L545" i="1" s="1"/>
  <c r="I556" i="1"/>
  <c r="H590" i="1"/>
  <c r="K601" i="1"/>
  <c r="K622" i="1"/>
  <c r="K634" i="1"/>
  <c r="I641" i="1"/>
  <c r="K667" i="1"/>
  <c r="L667" i="1" s="1"/>
  <c r="K673" i="1"/>
  <c r="L674" i="1"/>
  <c r="K684" i="1"/>
  <c r="L684" i="1" s="1"/>
  <c r="I682" i="1"/>
  <c r="I681" i="1" s="1"/>
  <c r="J794" i="1"/>
  <c r="J762" i="1" s="1"/>
  <c r="J641" i="1"/>
  <c r="J639" i="1" s="1"/>
  <c r="J638" i="1" s="1"/>
  <c r="K657" i="1"/>
  <c r="K664" i="1"/>
  <c r="K680" i="1"/>
  <c r="L680" i="1" s="1"/>
  <c r="I677" i="1"/>
  <c r="I668" i="1" s="1"/>
  <c r="K698" i="1"/>
  <c r="L699" i="1"/>
  <c r="L740" i="1"/>
  <c r="K738" i="1"/>
  <c r="K748" i="1"/>
  <c r="L749" i="1"/>
  <c r="K786" i="1"/>
  <c r="L787" i="1"/>
  <c r="K336" i="1"/>
  <c r="K354" i="1"/>
  <c r="K428" i="1"/>
  <c r="K456" i="1"/>
  <c r="K483" i="1"/>
  <c r="K522" i="1"/>
  <c r="K563" i="1"/>
  <c r="K565" i="1"/>
  <c r="J660" i="1"/>
  <c r="K757" i="1"/>
  <c r="L758" i="1"/>
  <c r="K766" i="1"/>
  <c r="I829" i="1"/>
  <c r="K832" i="1"/>
  <c r="L833" i="1"/>
  <c r="L906" i="1"/>
  <c r="K905" i="1"/>
  <c r="I646" i="1"/>
  <c r="K646" i="1" s="1"/>
  <c r="L646" i="1" s="1"/>
  <c r="K783" i="1"/>
  <c r="J829" i="1"/>
  <c r="K859" i="1"/>
  <c r="L860" i="1"/>
  <c r="J657" i="1"/>
  <c r="J656" i="1" s="1"/>
  <c r="K677" i="1"/>
  <c r="L678" i="1"/>
  <c r="J713" i="1"/>
  <c r="I737" i="1"/>
  <c r="K755" i="1"/>
  <c r="K754" i="1" s="1"/>
  <c r="L756" i="1"/>
  <c r="K768" i="1"/>
  <c r="L768" i="1" s="1"/>
  <c r="L851" i="1"/>
  <c r="K850" i="1"/>
  <c r="K864" i="1"/>
  <c r="L872" i="1"/>
  <c r="K871" i="1"/>
  <c r="J876" i="1"/>
  <c r="K889" i="1"/>
  <c r="L890" i="1"/>
  <c r="I850" i="1"/>
  <c r="I871" i="1"/>
  <c r="I877" i="1"/>
  <c r="I876" i="1" s="1"/>
  <c r="I905" i="1"/>
  <c r="I698" i="1"/>
  <c r="I697" i="1" s="1"/>
  <c r="I729" i="1"/>
  <c r="I713" i="1" s="1"/>
  <c r="J738" i="1"/>
  <c r="J737" i="1" s="1"/>
  <c r="I759" i="1"/>
  <c r="I786" i="1"/>
  <c r="E866" i="1"/>
  <c r="L869" i="1"/>
  <c r="K898" i="1"/>
  <c r="K900" i="1"/>
  <c r="I664" i="1"/>
  <c r="K707" i="1"/>
  <c r="K722" i="1"/>
  <c r="K736" i="1"/>
  <c r="L736" i="1" s="1"/>
  <c r="K742" i="1"/>
  <c r="K746" i="1"/>
  <c r="L765" i="1"/>
  <c r="L767" i="1"/>
  <c r="L782" i="1"/>
  <c r="L784" i="1"/>
  <c r="H799" i="1"/>
  <c r="K810" i="1"/>
  <c r="K826" i="1"/>
  <c r="I868" i="1"/>
  <c r="I867" i="1" s="1"/>
  <c r="K875" i="1"/>
  <c r="K881" i="1"/>
  <c r="K883" i="1"/>
  <c r="K885" i="1"/>
  <c r="K887" i="1"/>
  <c r="K715" i="1"/>
  <c r="I766" i="1"/>
  <c r="I763" i="1" s="1"/>
  <c r="I762" i="1" s="1"/>
  <c r="K693" i="1"/>
  <c r="K726" i="1"/>
  <c r="H768" i="1"/>
  <c r="K779" i="1"/>
  <c r="K818" i="1"/>
  <c r="K838" i="1"/>
  <c r="K842" i="1"/>
  <c r="K856" i="1"/>
  <c r="K893" i="1"/>
  <c r="K895" i="1"/>
  <c r="I865" i="1"/>
  <c r="K865" i="1" s="1"/>
  <c r="L865" i="1" s="1"/>
  <c r="J5" i="6"/>
  <c r="I4" i="6"/>
  <c r="K867" i="1" l="1"/>
  <c r="L842" i="1"/>
  <c r="K841" i="1"/>
  <c r="K880" i="1"/>
  <c r="L881" i="1"/>
  <c r="J866" i="1"/>
  <c r="J863" i="1" s="1"/>
  <c r="J840" i="1" s="1"/>
  <c r="I866" i="1"/>
  <c r="K866" i="1" s="1"/>
  <c r="L866" i="1" s="1"/>
  <c r="L864" i="1"/>
  <c r="L522" i="1"/>
  <c r="K521" i="1"/>
  <c r="K600" i="1"/>
  <c r="L601" i="1"/>
  <c r="L180" i="1"/>
  <c r="K179" i="1"/>
  <c r="L119" i="1"/>
  <c r="K118" i="1"/>
  <c r="K59" i="1" s="1"/>
  <c r="L438" i="1"/>
  <c r="K436" i="1"/>
  <c r="L92" i="1"/>
  <c r="K91" i="1"/>
  <c r="K27" i="1"/>
  <c r="L28" i="1"/>
  <c r="I59" i="1"/>
  <c r="J9" i="1"/>
  <c r="K908" i="1" s="1"/>
  <c r="C34" i="5"/>
  <c r="D6" i="5" s="1"/>
  <c r="J6" i="6"/>
  <c r="K5" i="6"/>
  <c r="L838" i="1"/>
  <c r="K837" i="1"/>
  <c r="K874" i="1"/>
  <c r="L875" i="1"/>
  <c r="L483" i="1"/>
  <c r="K482" i="1"/>
  <c r="K430" i="1"/>
  <c r="L431" i="1"/>
  <c r="K468" i="1"/>
  <c r="L469" i="1"/>
  <c r="L150" i="1"/>
  <c r="K149" i="1"/>
  <c r="K668" i="1"/>
  <c r="K15" i="1"/>
  <c r="L16" i="1"/>
  <c r="L52" i="1"/>
  <c r="K51" i="1"/>
  <c r="I656" i="1"/>
  <c r="L359" i="1"/>
  <c r="K358" i="1"/>
  <c r="L140" i="1"/>
  <c r="K139" i="1"/>
  <c r="L8" i="1"/>
  <c r="K7" i="1"/>
  <c r="K11" i="1"/>
  <c r="L12" i="1"/>
  <c r="L818" i="1"/>
  <c r="K817" i="1"/>
  <c r="K745" i="1"/>
  <c r="K744" i="1" s="1"/>
  <c r="L746" i="1"/>
  <c r="L456" i="1"/>
  <c r="K455" i="1"/>
  <c r="L779" i="1"/>
  <c r="K778" i="1"/>
  <c r="K763" i="1" s="1"/>
  <c r="K762" i="1" s="1"/>
  <c r="L715" i="1"/>
  <c r="K714" i="1"/>
  <c r="K825" i="1"/>
  <c r="L826" i="1"/>
  <c r="K741" i="1"/>
  <c r="K737" i="1" s="1"/>
  <c r="L742" i="1"/>
  <c r="L428" i="1"/>
  <c r="K427" i="1"/>
  <c r="K415" i="1"/>
  <c r="L416" i="1"/>
  <c r="I535" i="1"/>
  <c r="L319" i="1"/>
  <c r="K318" i="1"/>
  <c r="K284" i="1" s="1"/>
  <c r="K290" i="1"/>
  <c r="L291" i="1"/>
  <c r="K495" i="1"/>
  <c r="K73" i="1"/>
  <c r="L36" i="1"/>
  <c r="K35" i="1"/>
  <c r="L435" i="1"/>
  <c r="K434" i="1"/>
  <c r="K809" i="1"/>
  <c r="L810" i="1"/>
  <c r="K733" i="1"/>
  <c r="L354" i="1"/>
  <c r="K353" i="1"/>
  <c r="I491" i="1"/>
  <c r="I490" i="1" s="1"/>
  <c r="K492" i="1"/>
  <c r="K829" i="1"/>
  <c r="I564" i="1"/>
  <c r="I546" i="1" s="1"/>
  <c r="K419" i="1"/>
  <c r="K418" i="1" s="1"/>
  <c r="L420" i="1"/>
  <c r="L895" i="1"/>
  <c r="K894" i="1"/>
  <c r="L726" i="1"/>
  <c r="K725" i="1"/>
  <c r="K886" i="1"/>
  <c r="L887" i="1"/>
  <c r="K721" i="1"/>
  <c r="L722" i="1"/>
  <c r="K899" i="1"/>
  <c r="L900" i="1"/>
  <c r="L336" i="1"/>
  <c r="K335" i="1"/>
  <c r="K656" i="1"/>
  <c r="K641" i="1"/>
  <c r="I639" i="1"/>
  <c r="K389" i="1"/>
  <c r="L390" i="1"/>
  <c r="K682" i="1"/>
  <c r="K399" i="1"/>
  <c r="L400" i="1"/>
  <c r="I572" i="1"/>
  <c r="L314" i="1"/>
  <c r="K313" i="1"/>
  <c r="K266" i="1"/>
  <c r="L267" i="1"/>
  <c r="K47" i="1"/>
  <c r="L48" i="1"/>
  <c r="L20" i="1"/>
  <c r="K19" i="1"/>
  <c r="I9" i="1"/>
  <c r="L893" i="1"/>
  <c r="K892" i="1"/>
  <c r="L693" i="1"/>
  <c r="K692" i="1"/>
  <c r="K884" i="1"/>
  <c r="L885" i="1"/>
  <c r="K706" i="1"/>
  <c r="K697" i="1" s="1"/>
  <c r="L707" i="1"/>
  <c r="K897" i="1"/>
  <c r="L898" i="1"/>
  <c r="L565" i="1"/>
  <c r="K564" i="1"/>
  <c r="K633" i="1"/>
  <c r="L634" i="1"/>
  <c r="I462" i="1"/>
  <c r="I461" i="1" s="1"/>
  <c r="I441" i="1" s="1"/>
  <c r="K463" i="1"/>
  <c r="K363" i="1"/>
  <c r="K347" i="1" s="1"/>
  <c r="L364" i="1"/>
  <c r="K582" i="1"/>
  <c r="K572" i="1" s="1"/>
  <c r="L583" i="1"/>
  <c r="L532" i="1"/>
  <c r="K530" i="1"/>
  <c r="K643" i="1"/>
  <c r="L644" i="1"/>
  <c r="L234" i="1"/>
  <c r="K233" i="1"/>
  <c r="L249" i="1"/>
  <c r="K248" i="1"/>
  <c r="K373" i="1"/>
  <c r="L374" i="1"/>
  <c r="K535" i="1"/>
  <c r="L346" i="1"/>
  <c r="K344" i="1"/>
  <c r="K43" i="1"/>
  <c r="L44" i="1"/>
  <c r="L856" i="1"/>
  <c r="K855" i="1"/>
  <c r="K882" i="1"/>
  <c r="K876" i="1" s="1"/>
  <c r="L883" i="1"/>
  <c r="L563" i="1"/>
  <c r="K562" i="1"/>
  <c r="K621" i="1"/>
  <c r="L622" i="1"/>
  <c r="K439" i="1"/>
  <c r="L440" i="1"/>
  <c r="L799" i="1"/>
  <c r="K797" i="1"/>
  <c r="K794" i="1" s="1"/>
  <c r="K556" i="1"/>
  <c r="K546" i="1" s="1"/>
  <c r="L557" i="1"/>
  <c r="K591" i="1"/>
  <c r="L499" i="1"/>
  <c r="K498" i="1"/>
  <c r="I643" i="1"/>
  <c r="L190" i="1"/>
  <c r="K189" i="1"/>
  <c r="L444" i="1"/>
  <c r="K442" i="1"/>
  <c r="K31" i="1"/>
  <c r="L32" i="1"/>
  <c r="K78" i="1"/>
  <c r="D25" i="5" l="1"/>
  <c r="D17" i="5"/>
  <c r="D13" i="5"/>
  <c r="D21" i="5"/>
  <c r="D31" i="5"/>
  <c r="D23" i="5"/>
  <c r="D27" i="5"/>
  <c r="D10" i="5"/>
  <c r="D15" i="5"/>
  <c r="D14" i="5"/>
  <c r="D11" i="5"/>
  <c r="D12" i="5"/>
  <c r="D16" i="5"/>
  <c r="J36" i="5" s="1"/>
  <c r="D18" i="5"/>
  <c r="D20" i="5"/>
  <c r="D26" i="5"/>
  <c r="K36" i="5" s="1"/>
  <c r="K334" i="1"/>
  <c r="L492" i="1"/>
  <c r="K491" i="1"/>
  <c r="K490" i="1" s="1"/>
  <c r="K433" i="1"/>
  <c r="K10" i="1"/>
  <c r="D4" i="5"/>
  <c r="I863" i="1"/>
  <c r="I840" i="1" s="1"/>
  <c r="D22" i="5"/>
  <c r="D5" i="5"/>
  <c r="F36" i="5" s="1"/>
  <c r="K681" i="1"/>
  <c r="D19" i="5"/>
  <c r="K713" i="1"/>
  <c r="D9" i="5"/>
  <c r="I36" i="5" s="1"/>
  <c r="D7" i="5"/>
  <c r="G36" i="5" s="1"/>
  <c r="L463" i="1"/>
  <c r="L913" i="1" s="1"/>
  <c r="K462" i="1"/>
  <c r="K461" i="1" s="1"/>
  <c r="D24" i="5"/>
  <c r="D29" i="5"/>
  <c r="K138" i="1"/>
  <c r="K863" i="1"/>
  <c r="C35" i="5"/>
  <c r="C36" i="5" s="1"/>
  <c r="K441" i="1"/>
  <c r="K232" i="1"/>
  <c r="I638" i="1"/>
  <c r="D28" i="5"/>
  <c r="D30" i="5"/>
  <c r="K6" i="6"/>
  <c r="L5" i="6"/>
  <c r="E36" i="5"/>
  <c r="E37" i="5" s="1"/>
  <c r="K840" i="1"/>
  <c r="K907" i="1"/>
  <c r="K909" i="1" s="1"/>
  <c r="L641" i="1"/>
  <c r="K639" i="1"/>
  <c r="K638" i="1" s="1"/>
  <c r="D8" i="5"/>
  <c r="H36" i="5" s="1"/>
  <c r="F37" i="5" l="1"/>
  <c r="G37" i="5" s="1"/>
  <c r="H37" i="5" s="1"/>
  <c r="I37" i="5" s="1"/>
  <c r="J37" i="5" s="1"/>
  <c r="K37" i="5" s="1"/>
  <c r="K910" i="1"/>
  <c r="K911" i="1" s="1"/>
  <c r="M5" i="6"/>
  <c r="L6" i="6"/>
  <c r="K9" i="1"/>
  <c r="M6" i="6" l="1"/>
  <c r="N5" i="6"/>
  <c r="N6" i="6" l="1"/>
  <c r="O5" i="6"/>
  <c r="O6" i="6" l="1"/>
  <c r="P5" i="6"/>
  <c r="P4" i="6" l="1"/>
  <c r="P6" i="6"/>
  <c r="Q5" i="6"/>
  <c r="Q6" i="6" l="1"/>
  <c r="R5" i="6"/>
  <c r="R6" i="6" l="1"/>
  <c r="S5" i="6"/>
  <c r="S6" i="6" l="1"/>
  <c r="T5" i="6"/>
  <c r="U5" i="6" l="1"/>
  <c r="T6" i="6"/>
  <c r="U6" i="6" l="1"/>
  <c r="V5" i="6"/>
  <c r="V6" i="6" l="1"/>
  <c r="W5" i="6"/>
  <c r="W4" i="6" l="1"/>
  <c r="W6" i="6"/>
  <c r="X5" i="6"/>
  <c r="X6" i="6" l="1"/>
  <c r="Y5" i="6"/>
  <c r="Y6" i="6" l="1"/>
  <c r="Z5" i="6"/>
  <c r="Z6" i="6" l="1"/>
  <c r="AA5" i="6"/>
  <c r="AA6" i="6" l="1"/>
  <c r="AB5" i="6"/>
  <c r="AC5" i="6" l="1"/>
  <c r="AB6" i="6"/>
  <c r="AC6" i="6" l="1"/>
  <c r="AD5" i="6"/>
  <c r="AD6" i="6" l="1"/>
  <c r="AE5" i="6"/>
  <c r="AD4" i="6"/>
  <c r="AE6" i="6" l="1"/>
  <c r="AF5" i="6"/>
  <c r="AF6" i="6" l="1"/>
  <c r="AG5" i="6"/>
  <c r="AG6" i="6" l="1"/>
  <c r="AH5" i="6"/>
  <c r="AH6" i="6" l="1"/>
  <c r="AI5" i="6"/>
  <c r="AI6" i="6" l="1"/>
  <c r="AJ5" i="6"/>
  <c r="AK5" i="6" l="1"/>
  <c r="AJ6" i="6"/>
  <c r="AK6" i="6" l="1"/>
  <c r="AK4" i="6"/>
  <c r="AL5" i="6"/>
  <c r="AL6" i="6" l="1"/>
  <c r="AM5" i="6"/>
  <c r="AM6" i="6" l="1"/>
  <c r="AN5" i="6"/>
  <c r="AN6" i="6" l="1"/>
  <c r="AO5" i="6"/>
  <c r="AO6" i="6" l="1"/>
  <c r="AP5" i="6"/>
  <c r="AP6" i="6" l="1"/>
  <c r="AQ5" i="6"/>
  <c r="AQ6" i="6" l="1"/>
  <c r="AR5" i="6"/>
  <c r="AS5" i="6" l="1"/>
  <c r="AR4" i="6"/>
  <c r="AR6" i="6"/>
  <c r="AS6" i="6" l="1"/>
  <c r="AT5" i="6"/>
  <c r="AT6" i="6" l="1"/>
  <c r="AU5" i="6"/>
  <c r="AU6" i="6" l="1"/>
  <c r="AV5" i="6"/>
  <c r="AV6" i="6" l="1"/>
  <c r="AW5" i="6"/>
  <c r="AW6" i="6" l="1"/>
  <c r="AX5" i="6"/>
  <c r="AX6" i="6" l="1"/>
  <c r="AY5" i="6"/>
  <c r="AY6" i="6" l="1"/>
  <c r="AZ5" i="6"/>
  <c r="AY4" i="6"/>
  <c r="BA5" i="6" l="1"/>
  <c r="AZ6" i="6"/>
  <c r="BA6" i="6" l="1"/>
  <c r="BB5" i="6"/>
  <c r="BB6" i="6" l="1"/>
  <c r="BC5" i="6"/>
  <c r="BC6" i="6" l="1"/>
  <c r="BD5" i="6"/>
  <c r="BD6" i="6" l="1"/>
  <c r="BE5" i="6"/>
  <c r="BE6" i="6" l="1"/>
  <c r="BF5" i="6"/>
  <c r="BF6" i="6" l="1"/>
  <c r="BG5" i="6"/>
  <c r="BF4" i="6"/>
  <c r="BG6" i="6" l="1"/>
  <c r="BH5" i="6"/>
  <c r="BI5" i="6" l="1"/>
  <c r="BH6" i="6"/>
  <c r="BI6" i="6" l="1"/>
  <c r="BJ5" i="6"/>
  <c r="BJ6" i="6" l="1"/>
  <c r="BK5" i="6"/>
  <c r="BK6" i="6" l="1"/>
  <c r="BL5" i="6"/>
  <c r="BL6" i="6" l="1"/>
  <c r="BM5" i="6"/>
  <c r="BM6" i="6" l="1"/>
  <c r="BM4" i="6"/>
  <c r="BN5" i="6"/>
  <c r="BN6" i="6" l="1"/>
  <c r="BO5" i="6"/>
  <c r="BO6" i="6" l="1"/>
  <c r="BP5" i="6"/>
  <c r="BQ5" i="6" l="1"/>
  <c r="BP6" i="6"/>
  <c r="BQ6" i="6" l="1"/>
  <c r="BR5" i="6"/>
  <c r="BR6" i="6" l="1"/>
  <c r="BS5" i="6"/>
  <c r="BS6" i="6" l="1"/>
  <c r="BT5" i="6"/>
  <c r="BT4" i="6" l="1"/>
  <c r="BT6" i="6"/>
  <c r="BU5" i="6"/>
  <c r="BU6" i="6" l="1"/>
  <c r="BV5" i="6"/>
  <c r="BV6" i="6" l="1"/>
  <c r="BW5" i="6"/>
  <c r="BW6" i="6" l="1"/>
  <c r="BX5" i="6"/>
  <c r="BY5" i="6" l="1"/>
  <c r="BX6" i="6"/>
  <c r="BY6" i="6" l="1"/>
  <c r="BZ5" i="6"/>
  <c r="BZ6" i="6" l="1"/>
  <c r="CA5" i="6"/>
  <c r="CA4" i="6" l="1"/>
  <c r="CA6" i="6"/>
  <c r="CB5" i="6"/>
  <c r="CB6" i="6" l="1"/>
  <c r="CC5" i="6"/>
  <c r="CC6" i="6" l="1"/>
  <c r="CD5" i="6"/>
  <c r="CD6" i="6" l="1"/>
  <c r="CE5" i="6"/>
  <c r="CE6" i="6" l="1"/>
  <c r="CF5" i="6"/>
  <c r="CG5" i="6" l="1"/>
  <c r="CF6" i="6"/>
  <c r="CG6" i="6" l="1"/>
  <c r="CH5" i="6"/>
  <c r="CH6" i="6" l="1"/>
  <c r="CI5" i="6"/>
  <c r="CH4" i="6"/>
  <c r="CI6" i="6" l="1"/>
  <c r="CJ5" i="6"/>
  <c r="CJ6" i="6" l="1"/>
  <c r="CK5" i="6"/>
  <c r="CK6" i="6" l="1"/>
  <c r="CL5" i="6"/>
  <c r="CL6" i="6" l="1"/>
  <c r="CM5" i="6"/>
  <c r="CM6" i="6" l="1"/>
  <c r="CN5" i="6"/>
  <c r="CO5" i="6" l="1"/>
  <c r="CN6" i="6"/>
  <c r="CO6" i="6" l="1"/>
  <c r="CO4" i="6"/>
  <c r="CP5" i="6"/>
  <c r="CP6" i="6" l="1"/>
  <c r="CQ5" i="6"/>
  <c r="CQ6" i="6" l="1"/>
  <c r="CR5" i="6"/>
  <c r="CR6" i="6" l="1"/>
  <c r="CS5" i="6"/>
  <c r="CS6" i="6" l="1"/>
  <c r="CT5" i="6"/>
  <c r="CT6" i="6" l="1"/>
  <c r="CU5" i="6"/>
  <c r="CU6" i="6" l="1"/>
  <c r="CV5" i="6"/>
  <c r="CW5" i="6" l="1"/>
  <c r="CV4" i="6"/>
  <c r="CV6" i="6"/>
  <c r="CW6" i="6" l="1"/>
  <c r="CX5" i="6"/>
  <c r="CX6" i="6" l="1"/>
  <c r="CY5" i="6"/>
  <c r="CY6" i="6" l="1"/>
  <c r="CZ5" i="6"/>
  <c r="CZ6" i="6" l="1"/>
  <c r="DA5" i="6"/>
  <c r="DA6" i="6" l="1"/>
  <c r="DB5" i="6"/>
  <c r="DB6" i="6" s="1"/>
</calcChain>
</file>

<file path=xl/sharedStrings.xml><?xml version="1.0" encoding="utf-8"?>
<sst xmlns="http://schemas.openxmlformats.org/spreadsheetml/2006/main" count="3134" uniqueCount="1621">
  <si>
    <t>PLANILHA ORÇAMENTÁRIA ESTIMATIVA
REFORMA GERAL ESPAÇO SECTI - IMÓVEL 97- TRE-PR</t>
  </si>
  <si>
    <t>ITEM</t>
  </si>
  <si>
    <t>SINAPI CÓDIGO 07/2024</t>
  </si>
  <si>
    <t>DESCRIÇÃO DOS SERVIÇOS</t>
  </si>
  <si>
    <t>UN.</t>
  </si>
  <si>
    <t>QUANT.</t>
  </si>
  <si>
    <t xml:space="preserve">  MATERIAL
(Valor UNitário)  </t>
  </si>
  <si>
    <t xml:space="preserve">  M. OBRA
(Valor UNitário)  </t>
  </si>
  <si>
    <t xml:space="preserve"> TOTAL
(Valor UNitário) </t>
  </si>
  <si>
    <t xml:space="preserve"> MATERIAL
(Valor total) </t>
  </si>
  <si>
    <t xml:space="preserve"> M.OBRA
(Valor total) </t>
  </si>
  <si>
    <t xml:space="preserve"> TOTAL SEM BDI </t>
  </si>
  <si>
    <t>1</t>
  </si>
  <si>
    <t>SERVIÇOS INICIAIS</t>
  </si>
  <si>
    <t>1.1</t>
  </si>
  <si>
    <t>COTAÇÃO</t>
  </si>
  <si>
    <t>ART (ANOTAÇÃO DE RESPONSABILIDADE TÉCNICA)</t>
  </si>
  <si>
    <t xml:space="preserve"> UN </t>
  </si>
  <si>
    <t>1.2</t>
  </si>
  <si>
    <t>REF.: SUDECAP 01.09.01</t>
  </si>
  <si>
    <t>MOBILIZAÇÃO DE CONTAINER</t>
  </si>
  <si>
    <t>1.3</t>
  </si>
  <si>
    <t>REF 74209/001</t>
  </si>
  <si>
    <t>PLACA DE OBRA EM CHAPA DE ACO GALVANIZADO</t>
  </si>
  <si>
    <t xml:space="preserve">  M2  </t>
  </si>
  <si>
    <t>2</t>
  </si>
  <si>
    <t>DEMOLIÇÕES</t>
  </si>
  <si>
    <t>2.1</t>
  </si>
  <si>
    <t>DEMOLIÇÃO ESPECIALIZADA, INCLUINDO:
- DEMOLIÇÃO MANUAL DE ESTRUTURA EM CONCRETO ARMADO, DILATAÇÃO NAS DIVISAS PRESERVANDO O MURO DE DIVISA;
- DESMONTAGEM MANUAL DE ESTRUTURA EM MADEIRA, TELHADOS, PORTAS, CAIXILHOS, JANELAS, ETC.
- DEMOLIÇÃO DE EDIFICAÇÕES EXISTENTES EM ESTRUTURA DE CONCRETO ARMADO COM ROMPEDOR HIDRÁULICO E/OU MANDÍBULA PULVERIZADORA DE CONCRETO;
- DEMOLIÇÃO DE EDIFICAÇÕES EXISTENTES EM ALVENARIA COM ESCAVADEIRA HIDRÁULICA;
- RETIRADA DE PORTAS BLINDADAS, FERROS E COFRE.
- TRANSPORTE DE MATERIAIS PARA ATERROS OU RECICLADORA LICENCIADOS;
- EMISSÃO DE ART DA PARTE DE DEMOLIÇÃO.
(ÁREAS APROXIMADAS: 80M3 DE CONCRETO, 500M3 DE ALVENARIA, 1400M2 DE TELHA COM ESTRUTURA DE MADEIRA, 40M2 DE JANELAS, 44M2 DE PORTAS, COFRE, PORTAS E JANELAS BLINADAS.</t>
  </si>
  <si>
    <t>SRV</t>
  </si>
  <si>
    <t>3</t>
  </si>
  <si>
    <t>ESTRUTURAS</t>
  </si>
  <si>
    <t>3.1</t>
  </si>
  <si>
    <t>ESTRUTURA - FUNDAÇÕES - ESTACAS</t>
  </si>
  <si>
    <t>3.1.1</t>
  </si>
  <si>
    <t>B1, B2, B5 e B8</t>
  </si>
  <si>
    <t>3.1.1.1</t>
  </si>
  <si>
    <t>REF 100897</t>
  </si>
  <si>
    <t>ESTACA ESCAVADA MECANICAMENTE, SEM FLUIDO ESTABILIZANTE, COM 40CM DE DIÂMETRO, CONCRETO LANÇADO POR CAMINHÃO BETONEIRA</t>
  </si>
  <si>
    <t xml:space="preserve"> M </t>
  </si>
  <si>
    <t>3.1.1.2</t>
  </si>
  <si>
    <t>MONTAGEM DE ARMADURA DE ESTACAS, DIÂMETRO = 12,5 MM. AF_09/2021_PS</t>
  </si>
  <si>
    <t>KG</t>
  </si>
  <si>
    <t>3.1.1.3</t>
  </si>
  <si>
    <t>MONTAGEM DE ARMADURA TRANSVERSAL DE ESTACAS DE SEÇÃO CIRCULAR, DIÂMETRO = 6,30 MM. AF_09/2021_PS</t>
  </si>
  <si>
    <t>3.1.2</t>
  </si>
  <si>
    <t>B11, B14, B17, B23</t>
  </si>
  <si>
    <t>3.1.2.1</t>
  </si>
  <si>
    <t>3.1.2.2</t>
  </si>
  <si>
    <t>3.1.2.3</t>
  </si>
  <si>
    <t>3.1.3</t>
  </si>
  <si>
    <t>B3, B6, B9, B12, B15, B18, B24</t>
  </si>
  <si>
    <t>3.1.3.1</t>
  </si>
  <si>
    <t>96,90</t>
  </si>
  <si>
    <t>8,96</t>
  </si>
  <si>
    <t>3.1.3.2</t>
  </si>
  <si>
    <t>3.1.3.3</t>
  </si>
  <si>
    <t>3.1.4</t>
  </si>
  <si>
    <t>B20, B21, B22</t>
  </si>
  <si>
    <t>3.1.4.1</t>
  </si>
  <si>
    <t>3.1.4.2</t>
  </si>
  <si>
    <t>3.1.4.3</t>
  </si>
  <si>
    <t>95584</t>
  </si>
  <si>
    <t>10,52</t>
  </si>
  <si>
    <t>4,01</t>
  </si>
  <si>
    <t>3.1.5</t>
  </si>
  <si>
    <t>B26, B28, B32, B36, B40, B42</t>
  </si>
  <si>
    <t>3.1.5.1</t>
  </si>
  <si>
    <t>3.1.5.2</t>
  </si>
  <si>
    <t>3.1.5.3</t>
  </si>
  <si>
    <t>3.1.6</t>
  </si>
  <si>
    <t>B27, B29, B33, B37, B41</t>
  </si>
  <si>
    <t>3.1.6.1</t>
  </si>
  <si>
    <t>3.1.6.2</t>
  </si>
  <si>
    <t>3.1.6.3</t>
  </si>
  <si>
    <t>3.1.7</t>
  </si>
  <si>
    <t>B30, B34, B38, B43</t>
  </si>
  <si>
    <t>3.1.7.1</t>
  </si>
  <si>
    <t>3.1.7.2</t>
  </si>
  <si>
    <t>95578</t>
  </si>
  <si>
    <t>8,01</t>
  </si>
  <si>
    <t>0,62</t>
  </si>
  <si>
    <t>3.1.7.3</t>
  </si>
  <si>
    <t>3.1.8</t>
  </si>
  <si>
    <t>B58, B61, B64, B57, B68, B56, B67</t>
  </si>
  <si>
    <t>3.1.8.1</t>
  </si>
  <si>
    <t>3.1.8.2</t>
  </si>
  <si>
    <t>3.1.8.3</t>
  </si>
  <si>
    <t>3.1.9</t>
  </si>
  <si>
    <t>B47, B51, B45, B52, B48, B46, B53</t>
  </si>
  <si>
    <t>3.1.9.1</t>
  </si>
  <si>
    <t>3.1.9.2</t>
  </si>
  <si>
    <t>3.1.9.3</t>
  </si>
  <si>
    <t>3.1.10</t>
  </si>
  <si>
    <t>B77, B73, B70, B65, B62, B59, B54, B49</t>
  </si>
  <si>
    <t>3.1.10.1</t>
  </si>
  <si>
    <t>3.1.10.2</t>
  </si>
  <si>
    <t>3.1.10.3</t>
  </si>
  <si>
    <t>3.1.11</t>
  </si>
  <si>
    <t>B75, B76</t>
  </si>
  <si>
    <t>3.1.11.1</t>
  </si>
  <si>
    <t>3.1.11.2</t>
  </si>
  <si>
    <t>3.1.11.3</t>
  </si>
  <si>
    <t>3.1.12</t>
  </si>
  <si>
    <t>B69, B72, B78</t>
  </si>
  <si>
    <t>3.1.12.1</t>
  </si>
  <si>
    <t>3.1.12.2</t>
  </si>
  <si>
    <t>3.1.12.3</t>
  </si>
  <si>
    <t>3.2</t>
  </si>
  <si>
    <t>ESTRUTURA - FUNDAÇÕES - BLOCOS</t>
  </si>
  <si>
    <t>3.2.1</t>
  </si>
  <si>
    <t>3.2.1.1</t>
  </si>
  <si>
    <t>ESCAVAÇÃO MANUAL PARA BLOCO DE COROAMENTO OU SAPATA (INCLUINDO ESCAVAÇÃO PARA COLOCAÇÃO DE FÔRMAS). AF_01/2024</t>
  </si>
  <si>
    <t xml:space="preserve">  M3  </t>
  </si>
  <si>
    <t>3.2.1.2</t>
  </si>
  <si>
    <t>96557</t>
  </si>
  <si>
    <t>CONCRETAGEM DE BLOCO DE COROAMENTO OU VIGA BALDRAME, FCK 30 MPA, COM USO DE BOMBA - LANÇAMENTO, ADENSAMENTO E ACABAMENTO. AF_01/2024</t>
  </si>
  <si>
    <t>612,23</t>
  </si>
  <si>
    <t>18,08</t>
  </si>
  <si>
    <t>3.2.1.3</t>
  </si>
  <si>
    <t>FABRICAÇÃO, MONTAGEM E DESMONTAGEM DE FÔRMA PARA BLOCO DE COROAMENTO, EM MADEIRA SERRADA, E=25 MM, 4 UTILIZAÇÕES. AF_01/2024</t>
  </si>
  <si>
    <t>3.2.1.4</t>
  </si>
  <si>
    <t>ARMAÇÃO DE BLOCO UTILIZANDO AÇO CA-60 DE 5 MM - MONTAGEM. AF_01/2024</t>
  </si>
  <si>
    <t>3.2.1.5</t>
  </si>
  <si>
    <t>96546</t>
  </si>
  <si>
    <t>ARMAÇÃO DE BLOCO UTILIZANDO AÇO CA-50 DE 10 MM - MONTAGEM. AF_01/2024</t>
  </si>
  <si>
    <t>10,49</t>
  </si>
  <si>
    <t>4,12</t>
  </si>
  <si>
    <t>3.2.2</t>
  </si>
  <si>
    <t>3.2.2.1</t>
  </si>
  <si>
    <t>3.2.2.2</t>
  </si>
  <si>
    <t>3.2.2.3</t>
  </si>
  <si>
    <t>96534</t>
  </si>
  <si>
    <t>37,54</t>
  </si>
  <si>
    <t>47,92</t>
  </si>
  <si>
    <t>3.2.2.4</t>
  </si>
  <si>
    <t>96543</t>
  </si>
  <si>
    <t>11,99</t>
  </si>
  <si>
    <t>10,17</t>
  </si>
  <si>
    <t>3.2.2.5</t>
  </si>
  <si>
    <t>ARMAÇÃO DE BLOCO UTILIZANDO AÇO CA-50 DE 8 MM - MONTAGEM. AF_01/2024</t>
  </si>
  <si>
    <t>3.2.2.6</t>
  </si>
  <si>
    <t>3.2.3</t>
  </si>
  <si>
    <t>3.2.3.1</t>
  </si>
  <si>
    <t>3.2.3.2</t>
  </si>
  <si>
    <t>3.2.3.3</t>
  </si>
  <si>
    <t>3.2.3.4</t>
  </si>
  <si>
    <t>3.2.4</t>
  </si>
  <si>
    <t>3.2.4.1</t>
  </si>
  <si>
    <t>3.2.4.2</t>
  </si>
  <si>
    <t>3.2.4.3</t>
  </si>
  <si>
    <t>3.2.4.4</t>
  </si>
  <si>
    <t>3.2.4.5</t>
  </si>
  <si>
    <t>3.2.5</t>
  </si>
  <si>
    <t>3.2.5.1</t>
  </si>
  <si>
    <t>3.2.5.2</t>
  </si>
  <si>
    <t>3.2.5.3</t>
  </si>
  <si>
    <t>3.2.5.4</t>
  </si>
  <si>
    <t>3.2.5.5</t>
  </si>
  <si>
    <t>ARMAÇÃO DE BLOCO UTILIZANDO AÇO CA-50 DE 6,3 MM - MONTAGEM. AF_01/2024</t>
  </si>
  <si>
    <t>3.2.5.6</t>
  </si>
  <si>
    <t>3.2.6</t>
  </si>
  <si>
    <t>3.2.6.1</t>
  </si>
  <si>
    <t>3.2.6.2</t>
  </si>
  <si>
    <t>3.2.6.3</t>
  </si>
  <si>
    <t>3.2.6.4</t>
  </si>
  <si>
    <t>3.2.6.5</t>
  </si>
  <si>
    <t>3.2.7</t>
  </si>
  <si>
    <t>3.2.7.1</t>
  </si>
  <si>
    <t>96523</t>
  </si>
  <si>
    <t>34,15</t>
  </si>
  <si>
    <t>83,47</t>
  </si>
  <si>
    <t>3.2.7.2</t>
  </si>
  <si>
    <t>3.2.7.3</t>
  </si>
  <si>
    <t>3.2.7.4</t>
  </si>
  <si>
    <t>3.2.8</t>
  </si>
  <si>
    <t>3.2.8.1</t>
  </si>
  <si>
    <t>3.2.8.2</t>
  </si>
  <si>
    <t>3.2.8.3</t>
  </si>
  <si>
    <t>3.2.8.4</t>
  </si>
  <si>
    <t>3.2.8.5</t>
  </si>
  <si>
    <t>3.2.8.6</t>
  </si>
  <si>
    <t>3.2.8.7</t>
  </si>
  <si>
    <t>3.2.8.8</t>
  </si>
  <si>
    <t>ARMAÇÃO DE BLOCO, SAPATA ISOLADA, VIGA BALDRAME E SAPATA CORRIDA UTILIZANDO AÇO CA-50 DE 12,5 MM - MONTAGEM. AF_01/2024</t>
  </si>
  <si>
    <t>3.2.9</t>
  </si>
  <si>
    <t>3.2.9.1</t>
  </si>
  <si>
    <t>3.2.9.2</t>
  </si>
  <si>
    <t>3.2.9.3</t>
  </si>
  <si>
    <t>3.2.9.4</t>
  </si>
  <si>
    <t>3.2.9.5</t>
  </si>
  <si>
    <t>96545</t>
  </si>
  <si>
    <t>11,48</t>
  </si>
  <si>
    <t>5,50</t>
  </si>
  <si>
    <t>3.2.9.6</t>
  </si>
  <si>
    <t>3.2.10</t>
  </si>
  <si>
    <t>3.2.10.1</t>
  </si>
  <si>
    <t>3.2.10.2</t>
  </si>
  <si>
    <t>3.2.10.3</t>
  </si>
  <si>
    <t>3.2.10.4</t>
  </si>
  <si>
    <t>3.2.10.5</t>
  </si>
  <si>
    <t>3.2.11</t>
  </si>
  <si>
    <t>3.2.11.1</t>
  </si>
  <si>
    <t>3.2.11.2</t>
  </si>
  <si>
    <t>3.2.11.3</t>
  </si>
  <si>
    <t>3.2.11.4</t>
  </si>
  <si>
    <t>3.2.11.5</t>
  </si>
  <si>
    <t>3.2.11.6</t>
  </si>
  <si>
    <t>3.2.12</t>
  </si>
  <si>
    <t>3.2.12.1</t>
  </si>
  <si>
    <t>3.2.12.2</t>
  </si>
  <si>
    <t>3.2.12.3</t>
  </si>
  <si>
    <t>3.2.12.4</t>
  </si>
  <si>
    <t>3.2.12.5</t>
  </si>
  <si>
    <t>3.2.12.6</t>
  </si>
  <si>
    <t>3.3</t>
  </si>
  <si>
    <t>VIGA DE EQUILIBRIO E BALDRAMES</t>
  </si>
  <si>
    <t>3.3.1</t>
  </si>
  <si>
    <t>VE 101 A 119</t>
  </si>
  <si>
    <t>3.3.1.1</t>
  </si>
  <si>
    <t>DEMOLIÇÃO DE LAJES, EM CONCRETO ARMADO, DE FORMA MECANIZADA COM MARTELETE, SEM REAPROVEITAMENTO. AF_09/2023</t>
  </si>
  <si>
    <t>3.3.1.2</t>
  </si>
  <si>
    <t>ESCAVAÇÃO MANUAL PARA VIGA BALDRAME OU SAPATA CORRIDA (INCLUINDO ESCAVAÇÃO PARA COLOCAÇÃO DE FÔRMAS). AF_01/2024</t>
  </si>
  <si>
    <t>3.3.1.3</t>
  </si>
  <si>
    <t>FABRICAÇÃO, MONTAGEM E DESMONTAGEM DE FÔRMA PARA VIGA BALDRAME, EM MADEIRA SERRADA, E=25 MM, 4 UTILIZAÇÕES. AF_01/2024</t>
  </si>
  <si>
    <t>3.3.1.4</t>
  </si>
  <si>
    <t>REF 103672</t>
  </si>
  <si>
    <t>CONCRETAGEM DE PILARES, FCK = 30 MPA, COM USO DE BOMBA - LANÇAMENTO, ADENSAMENTO E ACABAMENTO. AF_02/2022_PS</t>
  </si>
  <si>
    <t>3.3.1.5</t>
  </si>
  <si>
    <t>ARMAÇÃO DE PILAR OU VIGA DE ESTRUTURA CONVENCIONAL DE CONCRETO ARMADO UTILIZANDO AÇO CA-60 DE 5,0 MM - MONTAGEM. AF_06/2022</t>
  </si>
  <si>
    <t>3.3.1.6</t>
  </si>
  <si>
    <t>92760</t>
  </si>
  <si>
    <t>ARMAÇÃO DE PILAR OU VIGA DE ESTRUTURA CONVENCIONAL DE CONCRETO ARMADO UTILIZANDO AÇO CA-50 DE 6,3 MM - MONTAGEM. AF_06/2022</t>
  </si>
  <si>
    <t>10,38</t>
  </si>
  <si>
    <t>3,20</t>
  </si>
  <si>
    <t>3.3.1.7</t>
  </si>
  <si>
    <t>ARMAÇÃO DE PILAR OU VIGA DE ESTRUTURA CONVENCIONAL DE CONCRETO ARMADO UTILIZANDO AÇO CA-50 DE 8,0 MM - MONTAGEM. AF_06/2022</t>
  </si>
  <si>
    <t>3.3.1.8</t>
  </si>
  <si>
    <t>ARMAÇÃO DE PILAR OU VIGA DE ESTRUTURA CONVENCIONAL DE CONCRETO ARMADO UTILIZANDO AÇO CA-50 DE 10,0 MM - MONTAGEM. AF_06/2022</t>
  </si>
  <si>
    <t>3.3.1.9</t>
  </si>
  <si>
    <t>ARMAÇÃO DE PILAR OU VIGA DE ESTRUTURA CONVENCIONAL DE CONCRETO ARMADO UTILIZANDO AÇO CA-50 DE 12,5 MM - MONTAGEM. AF_06/2022</t>
  </si>
  <si>
    <t>3.3.2</t>
  </si>
  <si>
    <t>VE 120 A 128</t>
  </si>
  <si>
    <t>3.3.2.1</t>
  </si>
  <si>
    <t>3.3.2.2</t>
  </si>
  <si>
    <t>3.3.2.3</t>
  </si>
  <si>
    <t>96536</t>
  </si>
  <si>
    <t>33,83</t>
  </si>
  <si>
    <t>39,60</t>
  </si>
  <si>
    <t>3.3.2.4</t>
  </si>
  <si>
    <t>573,69</t>
  </si>
  <si>
    <t>36,69</t>
  </si>
  <si>
    <t>3.3.2.5</t>
  </si>
  <si>
    <t>92759</t>
  </si>
  <si>
    <t>10,10</t>
  </si>
  <si>
    <t>4,81</t>
  </si>
  <si>
    <t>3.3.2.6</t>
  </si>
  <si>
    <t>3.3.3</t>
  </si>
  <si>
    <t>V - 175 / 166 / 169 / 173 / 165 / 167 / 168 / 172</t>
  </si>
  <si>
    <t>3.3.3.1</t>
  </si>
  <si>
    <t>97629</t>
  </si>
  <si>
    <t>30,61</t>
  </si>
  <si>
    <t>77,58</t>
  </si>
  <si>
    <t>3.3.3.2</t>
  </si>
  <si>
    <t>3.3.3.3</t>
  </si>
  <si>
    <t>3.3.3.4</t>
  </si>
  <si>
    <t>3.3.3.5</t>
  </si>
  <si>
    <t>3.3.3.6</t>
  </si>
  <si>
    <t>3.3.3.7</t>
  </si>
  <si>
    <t>3.3.3.8</t>
  </si>
  <si>
    <t>3.3.3.9</t>
  </si>
  <si>
    <t>3.3.3.10</t>
  </si>
  <si>
    <t>ARMAÇÃO DE PILAR OU VIGA DE ESTRUTURA CONVENCIONAL DE CONCRETO ARMADO UTILIZANDO AÇO CA-50 DE 16,0 MM - MONTAGEM. AF_06/2022</t>
  </si>
  <si>
    <t>3.3.3.11</t>
  </si>
  <si>
    <t>IMPERMEABILIZAÇÃO DE SUPERFÍCIE COM ARGAMASSA POLIMÉRICA / MEMBRANA ACRÍLICA, 3 DEMÃOS. AF_09/2023</t>
  </si>
  <si>
    <t>3.3.4</t>
  </si>
  <si>
    <t>V - 170 / 171 / 176</t>
  </si>
  <si>
    <t>3.3.4.1</t>
  </si>
  <si>
    <t>3.3.4.2</t>
  </si>
  <si>
    <t>96527</t>
  </si>
  <si>
    <t>37,72</t>
  </si>
  <si>
    <t>91,69</t>
  </si>
  <si>
    <t>3.3.4.3</t>
  </si>
  <si>
    <t>3.3.4.4</t>
  </si>
  <si>
    <t>3.3.4.5</t>
  </si>
  <si>
    <t>3.3.4.6</t>
  </si>
  <si>
    <t>3.3.4.7</t>
  </si>
  <si>
    <t>3.3.4.8</t>
  </si>
  <si>
    <t>92762</t>
  </si>
  <si>
    <t>9,55</t>
  </si>
  <si>
    <t>1,37</t>
  </si>
  <si>
    <t>3.3.4.9</t>
  </si>
  <si>
    <t>3.3.4.10</t>
  </si>
  <si>
    <t>3.3.5</t>
  </si>
  <si>
    <t>V - 154</t>
  </si>
  <si>
    <t>3.3.5.1</t>
  </si>
  <si>
    <t>3.3.5.2</t>
  </si>
  <si>
    <t>3.3.5.3</t>
  </si>
  <si>
    <t>3.3.5.4</t>
  </si>
  <si>
    <t>3.3.5.5</t>
  </si>
  <si>
    <t>3.3.5.6</t>
  </si>
  <si>
    <t>3.3.5.7</t>
  </si>
  <si>
    <t>3.3.5.8</t>
  </si>
  <si>
    <t>3.3.5.9</t>
  </si>
  <si>
    <t>92763</t>
  </si>
  <si>
    <t>8,22</t>
  </si>
  <si>
    <t>0,87</t>
  </si>
  <si>
    <t>3.3.6</t>
  </si>
  <si>
    <t>V - 155 / 156 /157</t>
  </si>
  <si>
    <t>3.3.6.1</t>
  </si>
  <si>
    <t>3.3.6.2</t>
  </si>
  <si>
    <t>3.3.6.3</t>
  </si>
  <si>
    <t>3.3.6.4</t>
  </si>
  <si>
    <t>3.3.6.5</t>
  </si>
  <si>
    <t>3.3.6.6</t>
  </si>
  <si>
    <t>3.3.6.7</t>
  </si>
  <si>
    <t>3.3.6.8</t>
  </si>
  <si>
    <t>3.3.7</t>
  </si>
  <si>
    <t>V - 174</t>
  </si>
  <si>
    <t>3.3.7.1</t>
  </si>
  <si>
    <t>3.3.7.2</t>
  </si>
  <si>
    <t>3.3.7.3</t>
  </si>
  <si>
    <t>3.3.7.4</t>
  </si>
  <si>
    <t>3.3.7.5</t>
  </si>
  <si>
    <t>3.3.7.6</t>
  </si>
  <si>
    <t>3.3.7.7</t>
  </si>
  <si>
    <t>3.3.7.8</t>
  </si>
  <si>
    <t>3.3.8</t>
  </si>
  <si>
    <t>V - 177 / 178</t>
  </si>
  <si>
    <t>3.3.8.1</t>
  </si>
  <si>
    <t>3.3.8.2</t>
  </si>
  <si>
    <t>3.3.8.3</t>
  </si>
  <si>
    <t>3.3.8.4</t>
  </si>
  <si>
    <t>3.3.8.5</t>
  </si>
  <si>
    <t>3.3.8.6</t>
  </si>
  <si>
    <t>3.3.8.7</t>
  </si>
  <si>
    <t>3.3.8.8</t>
  </si>
  <si>
    <t>3.3.9</t>
  </si>
  <si>
    <t>V - 163</t>
  </si>
  <si>
    <t>3.3.9.1</t>
  </si>
  <si>
    <t>3.3.9.2</t>
  </si>
  <si>
    <t>3.3.9.3</t>
  </si>
  <si>
    <t>3.3.9.4</t>
  </si>
  <si>
    <t>3.3.9.5</t>
  </si>
  <si>
    <t>3.3.9.6</t>
  </si>
  <si>
    <t>3.3.9.7</t>
  </si>
  <si>
    <t>3.3.9.8</t>
  </si>
  <si>
    <t>3.3.10</t>
  </si>
  <si>
    <t>V - 147</t>
  </si>
  <si>
    <t>3.3.10.1</t>
  </si>
  <si>
    <t>3.3.10.2</t>
  </si>
  <si>
    <t>3.3.10.3</t>
  </si>
  <si>
    <t>3.3.10.4</t>
  </si>
  <si>
    <t>3.3.10.5</t>
  </si>
  <si>
    <t>3.3.10.6</t>
  </si>
  <si>
    <t>98555</t>
  </si>
  <si>
    <t>18,20</t>
  </si>
  <si>
    <t>18,53</t>
  </si>
  <si>
    <t>3.4</t>
  </si>
  <si>
    <t>RAMPA INTERNA</t>
  </si>
  <si>
    <t>3.4.1</t>
  </si>
  <si>
    <t>V - 164</t>
  </si>
  <si>
    <t>3.4.1.1</t>
  </si>
  <si>
    <t>3.4.1.2</t>
  </si>
  <si>
    <t>3.4.1.3</t>
  </si>
  <si>
    <t>3.4.1.4</t>
  </si>
  <si>
    <t>3.4.1.5</t>
  </si>
  <si>
    <t>3.4.1.6</t>
  </si>
  <si>
    <t>3.4.2</t>
  </si>
  <si>
    <t>V - 161 / 160 / 162</t>
  </si>
  <si>
    <t>3.4.2.1</t>
  </si>
  <si>
    <t>3.4.2.2</t>
  </si>
  <si>
    <t>3.4.2.3</t>
  </si>
  <si>
    <t>3.4.2.4</t>
  </si>
  <si>
    <t>3.4.2.5</t>
  </si>
  <si>
    <t>3.4.2.6</t>
  </si>
  <si>
    <t>3.4.2.7</t>
  </si>
  <si>
    <t>3.4.3</t>
  </si>
  <si>
    <t>V - 159 / 158 / 153</t>
  </si>
  <si>
    <t>3.4.3.1</t>
  </si>
  <si>
    <t>3.4.3.2</t>
  </si>
  <si>
    <t>3.4.3.3</t>
  </si>
  <si>
    <t>3.4.3.4</t>
  </si>
  <si>
    <t>3.4.3.5</t>
  </si>
  <si>
    <t>3.4.3.6</t>
  </si>
  <si>
    <t>92761</t>
  </si>
  <si>
    <t>10,33</t>
  </si>
  <si>
    <t>2,10</t>
  </si>
  <si>
    <t>3.4.3.7</t>
  </si>
  <si>
    <t>3.4.3.8</t>
  </si>
  <si>
    <t>3.4.4</t>
  </si>
  <si>
    <t>V - 151 / 152 / 150</t>
  </si>
  <si>
    <t>3.4.4.1</t>
  </si>
  <si>
    <t>3.4.4.2</t>
  </si>
  <si>
    <t>3.4.4.3</t>
  </si>
  <si>
    <t>3.4.4.4</t>
  </si>
  <si>
    <t>3.4.4.5</t>
  </si>
  <si>
    <t>3.4.4.6</t>
  </si>
  <si>
    <t>3.4.4.7</t>
  </si>
  <si>
    <t>3.4.4.8</t>
  </si>
  <si>
    <t>3.4.5</t>
  </si>
  <si>
    <t>V - 148 / 149 / 141</t>
  </si>
  <si>
    <t>3.4.5.1</t>
  </si>
  <si>
    <t>3.4.5.2</t>
  </si>
  <si>
    <t>3.4.5.3</t>
  </si>
  <si>
    <t>3.4.5.4</t>
  </si>
  <si>
    <t>3.4.5.5</t>
  </si>
  <si>
    <t>3.4.5.6</t>
  </si>
  <si>
    <t>3.4.5.7</t>
  </si>
  <si>
    <t>3.4.6</t>
  </si>
  <si>
    <t>V - 142 / 144 / 140 / 143 / 139 / 145 / 146</t>
  </si>
  <si>
    <t>3.4.6.1</t>
  </si>
  <si>
    <t>3.4.6.2</t>
  </si>
  <si>
    <t>3.4.6.3</t>
  </si>
  <si>
    <t>3.4.6.4</t>
  </si>
  <si>
    <t>3.4.6.5</t>
  </si>
  <si>
    <t>3.4.6.6</t>
  </si>
  <si>
    <t>3.4.6.7</t>
  </si>
  <si>
    <t>3.4.6.8</t>
  </si>
  <si>
    <t>3.4.6.9</t>
  </si>
  <si>
    <t>3.5</t>
  </si>
  <si>
    <t>VIGAS COBERTURA</t>
  </si>
  <si>
    <t>3.5.1</t>
  </si>
  <si>
    <t>V - 117 / 118</t>
  </si>
  <si>
    <t>3.5.1.1</t>
  </si>
  <si>
    <t>REF 103674</t>
  </si>
  <si>
    <t>CONCRETAGEM DE VIGAS E LAJES, FCK=30 MPA, PARA LAJES PREMOLDADAS COM USO DE BOMBA - LANÇAMENTO, ADENSAMENTO E ACABAMENTO. AF_02/2022_PS</t>
  </si>
  <si>
    <t>3.5.1.2</t>
  </si>
  <si>
    <t>3.5.1.3</t>
  </si>
  <si>
    <t>3.5.1.4</t>
  </si>
  <si>
    <t>MONTAGEM E DESMONTAGEM DE FÔRMA DE VIGA, ESCORAMENTO COM GARFO DE MADEIRA, PÉ-DIREITO SIMPLES, EM CHAPA DE MADEIRA PLASTIFICADA, 10 UTILIZAÇÕES. AF_09/2020</t>
  </si>
  <si>
    <t>3.5.2</t>
  </si>
  <si>
    <t>V - 119 / 114 / 112 / 115 / 121 / 120</t>
  </si>
  <si>
    <t>3.5.2.1</t>
  </si>
  <si>
    <t>3.5.2.2</t>
  </si>
  <si>
    <t>3.5.2.3</t>
  </si>
  <si>
    <t>3.5.2.4</t>
  </si>
  <si>
    <t>3.5.2.5</t>
  </si>
  <si>
    <t>3.5.2.6</t>
  </si>
  <si>
    <t>3.5.3</t>
  </si>
  <si>
    <t>V - 116 / 113 / 126 / 125</t>
  </si>
  <si>
    <t>3.5.3.1</t>
  </si>
  <si>
    <t>3.5.3.2</t>
  </si>
  <si>
    <t>3.5.3.3</t>
  </si>
  <si>
    <t>3.5.3.4</t>
  </si>
  <si>
    <t>3.5.3.5</t>
  </si>
  <si>
    <t>92467</t>
  </si>
  <si>
    <t>62,71</t>
  </si>
  <si>
    <t>36,05</t>
  </si>
  <si>
    <t>3.5.4</t>
  </si>
  <si>
    <t>V - 122 / 123 / 124</t>
  </si>
  <si>
    <t>3.5.4.1</t>
  </si>
  <si>
    <t>3.5.4.2</t>
  </si>
  <si>
    <t>3.5.4.3</t>
  </si>
  <si>
    <t>3.5.4.4</t>
  </si>
  <si>
    <t>3.5.5</t>
  </si>
  <si>
    <t>V - 111</t>
  </si>
  <si>
    <t>3.5.5.1</t>
  </si>
  <si>
    <t>563,85</t>
  </si>
  <si>
    <t>56,38</t>
  </si>
  <si>
    <t>3.5.5.2</t>
  </si>
  <si>
    <t>3.5.5.3</t>
  </si>
  <si>
    <t>3.5.5.4</t>
  </si>
  <si>
    <t>3.5.6</t>
  </si>
  <si>
    <t>V - 127 / 128 / 129</t>
  </si>
  <si>
    <t>3.5.7</t>
  </si>
  <si>
    <t>V - 110</t>
  </si>
  <si>
    <t>3.5.7.1</t>
  </si>
  <si>
    <t>3.5.7.2</t>
  </si>
  <si>
    <t>3.5.7.3</t>
  </si>
  <si>
    <t>3.5.7.4</t>
  </si>
  <si>
    <t>3.5.8</t>
  </si>
  <si>
    <t>V - 130 / 131 / 132 / 133 / 134 / 135 / 136 / 137 / 138</t>
  </si>
  <si>
    <t>3.5.8.1</t>
  </si>
  <si>
    <t>3.5.8.2</t>
  </si>
  <si>
    <t>3.5.8.3</t>
  </si>
  <si>
    <t>3.5.8.4</t>
  </si>
  <si>
    <t>3.5.8.5</t>
  </si>
  <si>
    <t>3.5.9</t>
  </si>
  <si>
    <t>V - 101 / 102 / 103 / 104 / 105 / 106 / 107 / 108 / 109</t>
  </si>
  <si>
    <t>3.5.9.1</t>
  </si>
  <si>
    <t>3.5.9.2</t>
  </si>
  <si>
    <t>3.5.9.3</t>
  </si>
  <si>
    <t>3.5.9.4</t>
  </si>
  <si>
    <t>3.6</t>
  </si>
  <si>
    <t>LAJES</t>
  </si>
  <si>
    <t>3.6.1</t>
  </si>
  <si>
    <t>RAMPA INTERNA (R1 A R4)</t>
  </si>
  <si>
    <t>3.6.1.1</t>
  </si>
  <si>
    <t>92522</t>
  </si>
  <si>
    <t>MONTAGEM E DESMONTAGEM DE FÔRMA DE LAJE MACIÇA, PÉ-DIREITO SIMPLES, EM CHAPA DE MADEIRA COMPENSADA RESINADA, 8 UTILIZAÇÕES. AF_09/2020</t>
  </si>
  <si>
    <t>27,98</t>
  </si>
  <si>
    <t>16,27</t>
  </si>
  <si>
    <t>3.6.1.2</t>
  </si>
  <si>
    <t>3.6.1.3</t>
  </si>
  <si>
    <t>92769</t>
  </si>
  <si>
    <t>ARMAÇÃO DE LAJE DE ESTRUTURA CONVENCIONAL DE CONCRETO ARMADO UTILIZANDO AÇO CA-50 DE 6,3 MM - MONTAGEM. AF_06/2022</t>
  </si>
  <si>
    <t>10,26</t>
  </si>
  <si>
    <t>2,64</t>
  </si>
  <si>
    <t>3.6.1.4</t>
  </si>
  <si>
    <t>ARMAÇÃO DE LAJE DE ESTRUTURA CONVENCIONAL DE CONCRETO ARMADO UTILIZANDO AÇO CA-60 DE 5,0 MM - MONTAGEM. AF_06/2022</t>
  </si>
  <si>
    <t>3.6.2</t>
  </si>
  <si>
    <t>PATAMAR E DOCA (L3, L4, L5)</t>
  </si>
  <si>
    <t>3.6.2.1</t>
  </si>
  <si>
    <t>REF 101963 (2)</t>
  </si>
  <si>
    <t>LAJE PRÉ-MOLDADA UNIDIRECIONAL, BIAPOIADA, PARA PISO, ENCHIMENTO EM CERÂMICA, VIGOTA CONVENCIONAL, ALTURA TOTAL DA LAJE (ENCHIMENTO+CAPA) = (10+4). AF_11/2020_PA</t>
  </si>
  <si>
    <t>3.6.2.2</t>
  </si>
  <si>
    <t>ARMAÇÃO PARA EXECUÇÃO DE RADIER, PISO DE CONCRETO OU LAJE SOBRE SOLO, COM USO DE TELA Q-92. AF_09/2021</t>
  </si>
  <si>
    <t>3.6.2.3</t>
  </si>
  <si>
    <t>GRELHA DE FERRO FUNDIDO SIMPLES COM REQUADRO, 300 X 1000 MM, ASSENTADA COM ARGAMASSA 1 : 3 CIMENTO: AREIA - FORNECIMENTO E INSTALAÇÃO. AF_08/2021</t>
  </si>
  <si>
    <t>3.6.3</t>
  </si>
  <si>
    <t>CAIXA D'ÁGUA (L1, L2)</t>
  </si>
  <si>
    <t>3.6.3.1</t>
  </si>
  <si>
    <t>156,73</t>
  </si>
  <si>
    <t>33,30</t>
  </si>
  <si>
    <t>3.6.3.2</t>
  </si>
  <si>
    <t>3.7</t>
  </si>
  <si>
    <t>PILARES</t>
  </si>
  <si>
    <t>3.7.1</t>
  </si>
  <si>
    <t>P1 / P2 / P5 / P8</t>
  </si>
  <si>
    <t>3.7.1.1</t>
  </si>
  <si>
    <t>MONTAGEM E DESMONTAGEM DE FÔRMA DE PILARES RETANGULARES E ESTRUTURAS SIMILARES, PÉ-DIREITO DUPLO, EM CHAPA DE MADEIRA COMPENSADA PLASTIFICADA, 10 UTILIZAÇÕES. AF_09/2020</t>
  </si>
  <si>
    <t>3.7.1.2</t>
  </si>
  <si>
    <t>3.7.1.3</t>
  </si>
  <si>
    <t>3.7.1.4</t>
  </si>
  <si>
    <t>3.7.2</t>
  </si>
  <si>
    <t>P11 / P14 / P17 / P23</t>
  </si>
  <si>
    <t>3.7.2.1</t>
  </si>
  <si>
    <t>3.7.2.2</t>
  </si>
  <si>
    <t>3.7.2.3</t>
  </si>
  <si>
    <t>3.7.2.4</t>
  </si>
  <si>
    <t>3.7.3</t>
  </si>
  <si>
    <t>P4 / P7 / P10 / P13 / P16 / P 19 / P25</t>
  </si>
  <si>
    <t>3.7.3.1</t>
  </si>
  <si>
    <t>3.7.3.2</t>
  </si>
  <si>
    <t>3.7.3.3</t>
  </si>
  <si>
    <t>3.7.3.4</t>
  </si>
  <si>
    <t>3.7.4</t>
  </si>
  <si>
    <t>P20 / P21 / P22</t>
  </si>
  <si>
    <t>3.7.4.1</t>
  </si>
  <si>
    <t>3.7.4.2</t>
  </si>
  <si>
    <t>3.7.4.3</t>
  </si>
  <si>
    <t>3.7.4.4</t>
  </si>
  <si>
    <t>3.7.5</t>
  </si>
  <si>
    <t>P26 / P28 / P 32 / P36 / P40 / P42</t>
  </si>
  <si>
    <t>3.7.5.1</t>
  </si>
  <si>
    <t>92433</t>
  </si>
  <si>
    <t>46,17</t>
  </si>
  <si>
    <t>36,91</t>
  </si>
  <si>
    <t>3.7.5.2</t>
  </si>
  <si>
    <t>3.7.5.3</t>
  </si>
  <si>
    <t>3.7.5.4</t>
  </si>
  <si>
    <t>3.7.6</t>
  </si>
  <si>
    <t>P27 / P29 / P33 / P37 / P41</t>
  </si>
  <si>
    <t>3.7.6.1</t>
  </si>
  <si>
    <t>3.7.6.2</t>
  </si>
  <si>
    <t>3.7.6.3</t>
  </si>
  <si>
    <t>3.7.6.4</t>
  </si>
  <si>
    <t>3.7.7</t>
  </si>
  <si>
    <t>P31 / P35 / P39 / P44</t>
  </si>
  <si>
    <t>3.7.7.1</t>
  </si>
  <si>
    <t>3.7.7.2</t>
  </si>
  <si>
    <t>3.7.7.3</t>
  </si>
  <si>
    <t>3.7.7.4</t>
  </si>
  <si>
    <t>3.7.8</t>
  </si>
  <si>
    <t>P56 / P67 / P68 / P57 / P58 / P61 / P64</t>
  </si>
  <si>
    <t>3.7.8.1</t>
  </si>
  <si>
    <t>3.7.8.2</t>
  </si>
  <si>
    <t>3.7.8.3</t>
  </si>
  <si>
    <t>3.7.8.4</t>
  </si>
  <si>
    <t>3.7.8.5</t>
  </si>
  <si>
    <t>3.7.9</t>
  </si>
  <si>
    <t>P47 / P51 / P45 / P48 / P52 / P46 / P53</t>
  </si>
  <si>
    <t>3.7.9.1</t>
  </si>
  <si>
    <t>3.7.9.2</t>
  </si>
  <si>
    <t>3.7.9.3</t>
  </si>
  <si>
    <t>3.7.9.4</t>
  </si>
  <si>
    <t>3.7.10</t>
  </si>
  <si>
    <t>P50 / P55 / P60 / P63 / P66 / P71 / P74 / P79</t>
  </si>
  <si>
    <t>3.7.10.1</t>
  </si>
  <si>
    <t>3.7.10.2</t>
  </si>
  <si>
    <t>3.7.10.3</t>
  </si>
  <si>
    <t>3.7.10.4</t>
  </si>
  <si>
    <t>3.7.11</t>
  </si>
  <si>
    <t>P76 / P75</t>
  </si>
  <si>
    <t>3.7.11.1</t>
  </si>
  <si>
    <t>3.7.11.2</t>
  </si>
  <si>
    <t>3.7.11.3</t>
  </si>
  <si>
    <t>3.7.11.4</t>
  </si>
  <si>
    <t>3.7.12</t>
  </si>
  <si>
    <t>P69 / P72 / P78</t>
  </si>
  <si>
    <t>3.7.12.1</t>
  </si>
  <si>
    <t>3.7.12.2</t>
  </si>
  <si>
    <t>3.7.12.3</t>
  </si>
  <si>
    <t>3.7.12.4</t>
  </si>
  <si>
    <t>3.7.13</t>
  </si>
  <si>
    <t>P83 / P82 / P80 / P81 / P84 / P85 / P86</t>
  </si>
  <si>
    <t>3.7.13.1</t>
  </si>
  <si>
    <t>3.7.13.2</t>
  </si>
  <si>
    <t>3.7.13.3</t>
  </si>
  <si>
    <t>3.7.13.4</t>
  </si>
  <si>
    <t>3.7.13.5</t>
  </si>
  <si>
    <t>4</t>
  </si>
  <si>
    <t>DEMOLIÇÃO (RECORTE DE PAREDE)</t>
  </si>
  <si>
    <t>4.1</t>
  </si>
  <si>
    <t>REF. ORSE - 9430</t>
  </si>
  <si>
    <t>CORTE EM ALVENARIA COM MAKITA E DISCO DIAMANTADO</t>
  </si>
  <si>
    <t>1,14</t>
  </si>
  <si>
    <t>3,28</t>
  </si>
  <si>
    <t>4.2</t>
  </si>
  <si>
    <t>REF.: SINAPI 84116</t>
  </si>
  <si>
    <t>DEMOLIÇÃO DE ALVENARIA DE BLOCO FURADO, DE FORMA MANUAL, SEM REAPROVEITAMENTO. AF_12/2017</t>
  </si>
  <si>
    <t>5</t>
  </si>
  <si>
    <t>ALVENARIA DE VEDAÇÃO</t>
  </si>
  <si>
    <t>5.1</t>
  </si>
  <si>
    <t>ALVENARIA - PAREDES EXTERNAS</t>
  </si>
  <si>
    <t>5.1.1</t>
  </si>
  <si>
    <t>ALVENARIA DE VEDAÇÃO DE BLOCOS CERÂMICOS FURADOS NA HORIZONTAL DE 9X19X19 CM (ESPESSURA 9 CM) E ARGAMASSA DE ASSENTAMENTO COM PREPARO EM BETONEIRA. AF_12/2021</t>
  </si>
  <si>
    <t>5.1.2</t>
  </si>
  <si>
    <t>FIXAÇÃO (ENCUNHAMENTO) DE ALVENARIA DE VEDAÇÃO COM ARGAMASSA APLICADA COM BISNAGA. AF_03/2024</t>
  </si>
  <si>
    <t>5.2</t>
  </si>
  <si>
    <t>ALVENARIA - PAREDES INTERNAS</t>
  </si>
  <si>
    <t>5.2.1</t>
  </si>
  <si>
    <t>5.3</t>
  </si>
  <si>
    <t>ALVENARIA - COMPLEMENTO DO MURO DE DIVISA</t>
  </si>
  <si>
    <t>5.3.1</t>
  </si>
  <si>
    <t>5.3.2</t>
  </si>
  <si>
    <t>CINTA DE AMARRAÇÃO DE ALVENARIA MOLDADA IN LOCO COM UTILIZAÇÃO DE BLOCOS CANALETA, ESPESSURA DE *15* CM. AF_03/2024</t>
  </si>
  <si>
    <t>5.4</t>
  </si>
  <si>
    <t>ALVENARIA - REVESTIMENTO FACE EXTERNA</t>
  </si>
  <si>
    <t>5.4.1</t>
  </si>
  <si>
    <t>CHAPISCO APLICADO EM ALVENARIA (COM PRESENÇA DE VÃOS) E ESTRUTURAS DE CONCRETO DE FACHADA, COM COLHER DE PEDREIRO.  ARGAMASSA TRAÇO 1:3 COM PREPARO EM BETONEIRA 400L. AF_10/2022</t>
  </si>
  <si>
    <t>5.4.2</t>
  </si>
  <si>
    <t>EMBOÇO OU MASSA ÚNICA EM ARGAMASSA TRAÇO 1:2:8, PREPARO MANUAL, APLICADA MANUALMENTE EM PANOS DE FACHADA COM PRESENÇA DE VÃOS, ESPESSURA DE 35 MM, ACESSO POR ANDAIME. AF_08/2022</t>
  </si>
  <si>
    <t>5.5</t>
  </si>
  <si>
    <t>ALVENARIA - REVESTIMENTO FACE INTERNA</t>
  </si>
  <si>
    <t>5.5.1</t>
  </si>
  <si>
    <t>CHAPISCO APLICADO EM ALVENARIAS E ESTRUTURAS DE CONCRETO INTERNAS, COM COLHER DE PEDREIRO.  ARGAMASSA TRAÇO 1:3 COM PREPARO EM BETONEIRA 400L. AF_10/2022</t>
  </si>
  <si>
    <t>5.5.2</t>
  </si>
  <si>
    <t>EMBOÇO, EM ARGAMASSA TRAÇO 1:2:8, PREPARO MECÂNICO, APLICADO MANUALMENTE EM PAREDES INTERNAS DE AMBIENTES COM ÁREA MAIOR QUE 10M2, E = 17,5MM, COM TALISCAS. AF_03/2024</t>
  </si>
  <si>
    <t>6</t>
  </si>
  <si>
    <t>COBERTURA</t>
  </si>
  <si>
    <t>6.1</t>
  </si>
  <si>
    <t>ESTRUTURA METÁLICA</t>
  </si>
  <si>
    <t>6.1.1</t>
  </si>
  <si>
    <r>
      <rPr>
        <sz val="10"/>
        <color theme="1"/>
        <rFont val="Arial"/>
      </rPr>
      <t>MATERIAL E MÃO DE OBRA ESPECIALIZADA DE ESTRUTURA METÁLICA -</t>
    </r>
    <r>
      <rPr>
        <b/>
        <sz val="10"/>
        <color theme="1"/>
        <rFont val="Arial"/>
      </rPr>
      <t xml:space="preserve"> ESTRUTURA METÁLICA DA COBERTURA </t>
    </r>
    <r>
      <rPr>
        <sz val="10"/>
        <color theme="1"/>
        <rFont val="Arial"/>
      </rPr>
      <t xml:space="preserve">- FABRICAÇÃO, MONTAGEM E PINTURA EPOXI - INCLUINDO TODOS OS MATERIAIS DO PROJETO E INSUMOS COMO: ELETRODOS TINTAS, DISCOS, EQUIPAMENTOS DE SOLDAS, TRANSPORTE, ELEVAÇÃO VERTICAL, ESCORAMENTOS, TRAVAMENTOS E DEMAIS ITENS NECESSÁRIOS PARA A CONSTRUÇÃO DE ACORDO COM O PROJETO ESTRUTURAL E PROJETO EXECUTIVO </t>
    </r>
    <r>
      <rPr>
        <b/>
        <sz val="10"/>
        <color theme="1"/>
        <rFont val="Arial"/>
      </rPr>
      <t>(11.703,03kg)</t>
    </r>
  </si>
  <si>
    <t>6.2</t>
  </si>
  <si>
    <t>TELHA</t>
  </si>
  <si>
    <t>6.2.1</t>
  </si>
  <si>
    <t>REF.: ORSE (9077)</t>
  </si>
  <si>
    <t>FORNECIMENTO E INSTALAÇÃO DE CUMEEIRA TERMOACÚSTICA</t>
  </si>
  <si>
    <t>6.2.2</t>
  </si>
  <si>
    <t>6.3</t>
  </si>
  <si>
    <t>BEIRAL</t>
  </si>
  <si>
    <t>6.3.1</t>
  </si>
  <si>
    <t>REF.:  SIURB (12001045)</t>
  </si>
  <si>
    <t>FORNECIMENTO E INSTALAÇÃO DE FORRO EM RÉGUA DE PVC 200MM - INCLUSIVE PERFIS DE FIXAÇÃO E ACABAMENTO. INSTALAÇÃO EM BEIRAL COM RÉGUAS NA MENOR DIREÇÃO. ESTRUTURA EM ALUMÍNIO.</t>
  </si>
  <si>
    <t>7</t>
  </si>
  <si>
    <t>HIDRÁULICA</t>
  </si>
  <si>
    <t>7.1</t>
  </si>
  <si>
    <t>CAIXA D'AGUA 500 LITROS</t>
  </si>
  <si>
    <t>7.1.1</t>
  </si>
  <si>
    <t>CAIXA D´ÁGUA EM POLIETILENO, 500 LITROS - FORNECIMENTO E INSTALAÇÃO. AF_06/2021</t>
  </si>
  <si>
    <t>7.1.2</t>
  </si>
  <si>
    <t>ADAPTADOR COM FLANGE E ANEL DE VEDAÇÃO, PVC, SOLDÁVEL, DN  25 MM X 3/4", INSTALADO EM RESERVAÇÃO PREDIAL DE ÁGUA - FORNECIMENTO E INSTALAÇÃO. AF_04/2024</t>
  </si>
  <si>
    <t>7.1.3</t>
  </si>
  <si>
    <t>ADAPTADOR COM FLANGE E ANEL DE VEDAÇÃO, PVC, SOLDÁVEL, DN 32 MM X 1", INSTALADO EM RESERVAÇÃO PREDIAL DE ÁGUA - FORNECIMENTO E INSTALAÇÃO. AF_04/2024</t>
  </si>
  <si>
    <t>7.1.4</t>
  </si>
  <si>
    <t>FURO EM CAIXA D'ÁGUA COM ESPESSURA DE 2 ATÉ 5 MM E DIÂMETRO DE 25 MM. AF_06/2021</t>
  </si>
  <si>
    <t>7.1.5</t>
  </si>
  <si>
    <t>FURO EM CAIXA D'ÁGUA COM ESPESSURA DE 2 ATÉ 5 MM E DIÂMETRO DE 32 MM. AF_06/2021</t>
  </si>
  <si>
    <t>7.1.6</t>
  </si>
  <si>
    <t>JOELHO 90 GRAUS COM BUCHA DE LATÃO, PVC, SOLDÁVEL, DN  25 MM X 3/4", INSTALADO EM RESERVAÇÃO PREDIAL DE ÁGUA - FORNECIMENTO E INSTALAÇÃO. AF_04/2024</t>
  </si>
  <si>
    <t>7.1.7</t>
  </si>
  <si>
    <t>JOELHO 90 GRAUS, PVC, SOLDÁVEL, DN 32 MM INSTALADO EM RESERVAÇÃO PREDIAL DE ÁGUA - FORNECIMENTO E INSTALAÇÃO. AF_04/2024</t>
  </si>
  <si>
    <t>7.1.8</t>
  </si>
  <si>
    <t>REGISTRO DE ESFERA, PVC, SOLDÁVEL, COM VOLANTE, DN  25 MM - FORNECIMENTO E INSTALAÇÃO. AF_08/2021</t>
  </si>
  <si>
    <t>7.1.9</t>
  </si>
  <si>
    <t>REGISTRO DE ESFERA, PVC, SOLDÁVEL, COM VOLANTE, DN  32 MM - FORNECIMENTO E INSTALAÇÃO. AF_08/2021</t>
  </si>
  <si>
    <t>7.1.10</t>
  </si>
  <si>
    <t>TÊ, PVC, SOLDÁVEL, DN  25 MM INSTALADO EM RESERVAÇÃO PREDIAL DE ÁGUA - FORNECIMENTO E INSTALAÇÃO. AF_04/2024</t>
  </si>
  <si>
    <t>7.1.11</t>
  </si>
  <si>
    <t>TÊ, PVC, SOLDÁVEL, DN 32 MM INSTALADO EM RESERVAÇÃO PREDIAL DE ÁGUA - FORNECIMENTO E INSTALAÇÃO. AF_04/2024</t>
  </si>
  <si>
    <t>7.1.12</t>
  </si>
  <si>
    <t>TORNEIRA DE BOIA PARA CAIXA D'ÁGUA, ROSCÁVEL, 3/4" - FORNECIMENTO E INSTALAÇÃO. AF_08/2021</t>
  </si>
  <si>
    <t>7.2</t>
  </si>
  <si>
    <t>TUBULAÇÃO DE ALIMENTAÇÃO PRINCIPAL</t>
  </si>
  <si>
    <t>7.2.1</t>
  </si>
  <si>
    <t>REGISTRO ESFERA, PVC, COM ROSCA, 1/2", PARA LIGAÇÃO PREDIAL DE ÁGUA. AF_06/2022</t>
  </si>
  <si>
    <t>7.2.2</t>
  </si>
  <si>
    <t>ADAPTADOR CURTO COM BOLSA E ROSCA PARA REGISTRO, PVC, SOLDÁVEL, DN 20MM X 1/2 , INSTALADO EM RAMAL OU SUB-RAMAL DE ÁGUA - FORNECIMENTO E INSTALAÇÃO. AF_06/2022</t>
  </si>
  <si>
    <t>7.2.3</t>
  </si>
  <si>
    <t>JOELHO 90 GRAUS, PVC, SOLDÁVEL, DN 20MM, INSTALADO EM RAMAL OU SUB-RAMAL DE ÁGUA - FORNECIMENTO E INSTALAÇÃO. AF_06/2022</t>
  </si>
  <si>
    <t>7.2.4</t>
  </si>
  <si>
    <t>TUBO, PVC, SOLDÁVEL, DE 20MM, INSTALADO EM RAMAL DE DISTRIBUIÇÃO DE ÁGUA - FORNECIMENTO E INSTALAÇÃO. AF_06/2022</t>
  </si>
  <si>
    <t>7.2.5</t>
  </si>
  <si>
    <t>FIXAÇÃO DE TUBOS HORIZONTAIS DE PVC ÁGUA, PVC ESGOTO, PVC ÁGUA PLUVIAL, CPVC, PPR, COBRE OU AÇO, DIÂMETROS MENORES OU IGUAIS A 40 MM, COM ABRAÇADEIRA METÁLICA RÍGIDA TIPO U PERFIL 1 1/4", FIXADA EM PERFILADO EM LAJE. AF_09/2023_PS</t>
  </si>
  <si>
    <t>7.3</t>
  </si>
  <si>
    <t>ÁGUA FRIA</t>
  </si>
  <si>
    <t>7.3.1</t>
  </si>
  <si>
    <t>TUBULAÇÕES</t>
  </si>
  <si>
    <t>7.3.1.1</t>
  </si>
  <si>
    <t>RASGO LINEAR MANUAL EM ALVENARIA, PARA ELETRODUTOS, DIÂMETROS MENORES OU IGUAIS A 40 MM. AF_09/2023</t>
  </si>
  <si>
    <t>M</t>
  </si>
  <si>
    <t>7.3.1.2</t>
  </si>
  <si>
    <t>CHUMBAMENTO LINEAR EM ALVENARIA PARA RAMAIS/DISTRIBUIÇÃO DE INSTALAÇÕES HIDRÁULICAS COM DIÂMETROS MENORES OU IGUAIS A 40 MM. AF_09/2023</t>
  </si>
  <si>
    <t>TUBO, PVC, SOLDÁVEL, DE 32MM, INSTALADO EM RAMAL DE DISTRIBUIÇÃO DE ÁGUA - FORNECIMENTO E INSTALAÇÃO. AF_06/2022</t>
  </si>
  <si>
    <t>TUBO, PVC, SOLDÁVEL, DE 25MM, INSTALADO EM RAMAL DE DISTRIBUIÇÃO DE ÁGUA - FORNECIMENTO E INSTALAÇÃO. AF_06/2022</t>
  </si>
  <si>
    <t>7.3.1.3</t>
  </si>
  <si>
    <t>7.3.2</t>
  </si>
  <si>
    <t>CONEXÕES</t>
  </si>
  <si>
    <t>7.3.2.1</t>
  </si>
  <si>
    <t>JOELHO 90 GRAUS COM BUCHA DE LATÃO, PVC, SOLDÁVEL, DN 25MM, X 3/4  INSTALADO EM RAMAL OU SUB-RAMAL DE ÁGUA - FORNECIMENTO E INSTALAÇÃO. AF_06/2022</t>
  </si>
  <si>
    <t>7.3.2.2</t>
  </si>
  <si>
    <t>JOELHO 90 GRAUS COM BUCHA DE LATÃO, PVC, SOLDÁVEL, DN 25MM, X 1/2  INSTALADO EM RAMAL OU SUB-RAMAL DE ÁGUA - FORNECIMENTO E INSTALAÇÃO. AF_06/2022</t>
  </si>
  <si>
    <t>7.3.2.3</t>
  </si>
  <si>
    <t>TE, PVC, SOLDÁVEL, DN 25MM, INSTALADO EM RAMAL DE DISTRIBUIÇÃO DE ÁGUA - FORNECIMENTO E INSTALAÇÃO. AF_06/2022</t>
  </si>
  <si>
    <t>7.3.2.4</t>
  </si>
  <si>
    <t>TE, PVC, SOLDÁVEL, DN 32MM, INSTALADO EM RAMAL DE DISTRIBUIÇÃO DE ÁGUA - FORNECIMENTO E INSTALAÇÃO. AF_06/2022</t>
  </si>
  <si>
    <t>7.3.2.5</t>
  </si>
  <si>
    <t>LUVA DE CORRER, PVC, SOLDÁVEL, DN 32MM, INSTALADO EM RAMAL DE DISTRIBUIÇÃO DE ÁGUA   FORNECIMENTO E INSTALAÇÃO. AF_06/2022</t>
  </si>
  <si>
    <t>7.3.2.6</t>
  </si>
  <si>
    <t>LUVA DE REDUÇÃO, PVC, SOLDÁVEL, DN 32MM X 25MM, INSTALADO EM RAMAL DE DISTRIBUIÇÃO DE ÁGUA - FORNECIMENTO E INSTALAÇÃO. AF_06/2022</t>
  </si>
  <si>
    <t>7.3.2.7</t>
  </si>
  <si>
    <t>JOELHO 90 GRAUS, PVC, SOLDÁVEL, DN 25MM, INSTALADO EM RAMAL DE DISTRIBUIÇÃO DE ÁGUA - FORNECIMENTO E INSTALAÇÃO. AF_06/2022</t>
  </si>
  <si>
    <t>7.3.2.8</t>
  </si>
  <si>
    <t>JOELHO 90 GRAUS, PVC, SOLDÁVEL, DN 32MM, INSTALADO EM RAMAL DE DISTRIBUIÇÃO DE ÁGUA - FORNECIMENTO E INSTALAÇÃO. AF_06/2022</t>
  </si>
  <si>
    <t>7.3.2.9</t>
  </si>
  <si>
    <t>JOELHO 45 GRAUS, PVC, SOLDÁVEL, DN 32MM, INSTALADO EM RAMAL DE DISTRIBUIÇÃO DE ÁGUA - FORNECIMENTO E INSTALAÇÃO. AF_06/2022</t>
  </si>
  <si>
    <t>7.3.2.10</t>
  </si>
  <si>
    <t>CURVA DE TRANSPOSIÇÃO, PVC, SOLDÁVEL, DN 25MM, INSTALADO EM RAMAL DE DISTRIBUIÇÃO DE ÁGUA   FORNECIMENTO E INSTALAÇÃO. AF_06/2022</t>
  </si>
  <si>
    <t>7.3.2.11</t>
  </si>
  <si>
    <t>CURVA DE TRANSPOSIÇÃO, PVC, SOLDÁVEL, DN 32MM, INSTALADO EM RAMAL DE DISTRIBUIÇÃO DE ÁGUA   FORNECIMENTO E INSTALAÇÃO. AF_06/2022</t>
  </si>
  <si>
    <t>7.3.2.12</t>
  </si>
  <si>
    <t>CAP_89432</t>
  </si>
  <si>
    <t>CAP, PVC, SOLDÁVEL, DN 32MM, INSTALADO EM RAMAL DE DISTRIBUIÇÃO DE ÁGUA   FORNECIMENTO E INSTALAÇÃO. BASE SINAPI (89432)</t>
  </si>
  <si>
    <t>7.3.2.13</t>
  </si>
  <si>
    <t>ADAPTADOR CURTO COM BOLSA E ROSCA PARA REGISTRO, PVC, SOLDÁVEL, DN 25MM X 3/4 , INSTALADO EM RAMAL DE DISTRIBUIÇÃO DE ÁGUA - FORNECIMENTO E INSTALAÇÃO. AF_06/2022</t>
  </si>
  <si>
    <t>7.3.3</t>
  </si>
  <si>
    <t>REGISTROS</t>
  </si>
  <si>
    <t>7.3.3.1</t>
  </si>
  <si>
    <t>REGISTRO DE GAVETA BRUTO, LATÃO, ROSCÁVEL, 3/4", COM ACABAMENTO E CANOPLA CROMADOS - FORNECIMENTO E INSTALAÇÃO. AF_08/2021</t>
  </si>
  <si>
    <t>7.3.3.2</t>
  </si>
  <si>
    <t>7.3.4</t>
  </si>
  <si>
    <t>TORNEIRAS EXTERNAS</t>
  </si>
  <si>
    <t>7.3.4.1</t>
  </si>
  <si>
    <t>TORNEIRA CROMADA LONGA, DE PAREDE, 1/2" OU 3/4", PARA PIA DE COZINHA, PADRÃO POPULAR - FORNECIMENTO E INSTALAÇÃO. AF_01/2020</t>
  </si>
  <si>
    <t>7.3.4.2</t>
  </si>
  <si>
    <t>7.3.4.3</t>
  </si>
  <si>
    <t>7.3.4.4</t>
  </si>
  <si>
    <t>8</t>
  </si>
  <si>
    <t>ESGOTO SANITÁRIO</t>
  </si>
  <si>
    <t>8.1</t>
  </si>
  <si>
    <t>ESCAVAÇÕES E REATERRO</t>
  </si>
  <si>
    <t>8.1.1</t>
  </si>
  <si>
    <t>8.1.2</t>
  </si>
  <si>
    <t>ESCAVAÇÃO MANUAL DE VALA COM PROFUNDIDADE MENOR OU IGUAL A 1,30 M. AF_02/2021</t>
  </si>
  <si>
    <t>8.1.3</t>
  </si>
  <si>
    <t>REATERRO MANUAL DE VALAS, COM PLACA VIBRATÓRIA. AF_08/2023</t>
  </si>
  <si>
    <t>8.2</t>
  </si>
  <si>
    <t>CAIXAS DE ESGOTO E GORDURA</t>
  </si>
  <si>
    <t>8.2.1</t>
  </si>
  <si>
    <t>CAIXA ENTERRADA HIDRÁULICA RETANGULAR, EM ALVENARIA COM BLOCOS DE CONCRETO, DIMENSÕES INTERNAS: 0,6X0,6X0,6 M PARA REDE DE ESGOTO. AF_12/2020</t>
  </si>
  <si>
    <t>8.2.2</t>
  </si>
  <si>
    <t>CAIXA DE GORDURA PEQUENA (CAPACIDADE: 19 L), CIRCULAR, EM PVC, DIÂMETRO INTERNO= 0,3 M. AF_12/2020</t>
  </si>
  <si>
    <t>8.3</t>
  </si>
  <si>
    <t>TUBULAÇÕES DE ESGOTO SANITÁRIO</t>
  </si>
  <si>
    <t>8.3.1</t>
  </si>
  <si>
    <t>RASGO LINEAR MANUAL EM ALVENARIA, PARA RAMAIS/ DISTRIBUIÇÃO DE INSTALAÇÕES HIDRÁULICAS, DIÂMETROS MAIORES QUE 40 MM E MENORES OU IGUAIS A 75 MM. AF_09/2023</t>
  </si>
  <si>
    <t>8.3.2</t>
  </si>
  <si>
    <t>CHUMBAMENTO LINEAR EM ALVENARIA PARA RAMAIS/DISTRIBUIÇÃO DE INSTALAÇÕES HIDRÁULICAS COM DIÂMETROS MAIORES QUE 40 MM E MENORES OU IGUAIS A 75 MM. AF_09/2023</t>
  </si>
  <si>
    <t>8.3.3</t>
  </si>
  <si>
    <t>90446</t>
  </si>
  <si>
    <t>RASGO LINEAR MECANIZADO EM CONTRAPISO, PARA RAMAIS/ DISTRIBUIÇÃO DE INSTALAÇÕES HIDRÁULICAS, DIÂMETROS MAIORES QUE 75 MM E MENORES OU IGUAIS A 100 MM. AF_09/2023_PS</t>
  </si>
  <si>
    <t>7,34</t>
  </si>
  <si>
    <t>21,66</t>
  </si>
  <si>
    <t>8.3.4</t>
  </si>
  <si>
    <t>90470</t>
  </si>
  <si>
    <t>CHUMBAMENTO LINEAR EM CONTRAPISO PARA RAMAIS/DISTRIBUIÇÃO DE INSTALAÇÕES HIDRÁULICAS COM DIÂMETROS MAIORES QUE 75 MM E MENORES OU IGUAIS A 100 MM. AF_09/2023</t>
  </si>
  <si>
    <t>8,17</t>
  </si>
  <si>
    <t>9,05</t>
  </si>
  <si>
    <t>CURVA LONGA 90 GRAUS, PVC, SERIE NORMAL, ESGOTO PREDIAL, DN 50 MM, JUNTA ELÁSTICA, FORNECIDO E INSTALADO EM RAMAL DE DESCARGA OU RAMAL DE ESGOTO SANITÁRIO. AF_08/2022</t>
  </si>
  <si>
    <t>JOELHO 90 GRAUS, PVC, SERIE NORMAL, ESGOTO PREDIAL, DN 50 MM, JUNTA ELÁSTICA, FORNECIDO E INSTALADO EM RAMAL DE DESCARGA OU RAMAL DE ESGOTO SANITÁRIO. AF_08/2022</t>
  </si>
  <si>
    <t>TUBO PVC, SERIE NORMAL, ESGOTO PREDIAL, DN 40 MM, FORNECIDO E INSTALADO EM RAMAL DE DESCARGA OU RAMAL DE ESGOTO SANITÁRIO. AF_08/2022</t>
  </si>
  <si>
    <t>TUBO PVC, SERIE NORMAL, ESGOTO PREDIAL, DN 50 MM, FORNECIDO E INSTALADO EM RAMAL DE DESCARGA OU RAMAL DE ESGOTO SANITÁRIO. AF_08/2022</t>
  </si>
  <si>
    <t>8.3.5</t>
  </si>
  <si>
    <t>TUBO PVC, SERIE NORMAL, ESGOTO PREDIAL, DN 100 MM, FORNECIDO E INSTALADO EM RAMAL DE DESCARGA OU RAMAL DE ESGOTO SANITÁRIO. AF_08/2022</t>
  </si>
  <si>
    <t>8.3.6</t>
  </si>
  <si>
    <t>JOELHO 45 GRAUS, PVC, SERIE NORMAL, ESGOTO PREDIAL, DN 100 MM, JUNTA ELÁSTICA, FORNECIDO E INSTALADO EM RAMAL DE DESCARGA OU RAMAL DE ESGOTO SANITÁRIO. AF_08/2022</t>
  </si>
  <si>
    <t>8.3.7</t>
  </si>
  <si>
    <t>JOELHO 45 GRAUS, PVC, SERIE NORMAL, ESGOTO PREDIAL, DN 40 MM, JUNTA SOLDÁVEL, FORNECIDO E INSTALADO EM RAMAL DE DESCARGA OU RAMAL DE ESGOTO SANITÁRIO. AF_08/2022</t>
  </si>
  <si>
    <t>8.3.8</t>
  </si>
  <si>
    <t>CURVA CURTA 90 GRAUS, PVC, SERIE NORMAL, ESGOTO PREDIAL, DN 40 MM, JUNTA SOLDÁVEL, FORNECIDO E INSTALADO EM RAMAL DE DESCARGA OU RAMAL DE ESGOTO SANITÁRIO. AF_08/2022</t>
  </si>
  <si>
    <t>8.3.9</t>
  </si>
  <si>
    <t>CURVA LONGA 90 GRAUS, PVC, SERIE NORMAL, ESGOTO PREDIAL, DN 40 MM, JUNTA SOLDÁVEL, FORNECIDO E INSTALADO EM RAMAL DE DESCARGA OU RAMAL DE ESGOTO SANITÁRIO. AF_08/2022</t>
  </si>
  <si>
    <t>8.3.10</t>
  </si>
  <si>
    <t>CURVA CURTA 90 GRAUS, PVC, SERIE NORMAL, ESGOTO PREDIAL, DN 100 MM, JUNTA ELÁSTICA, FORNECIDO E INSTALADO EM RAMAL DE DESCARGA OU RAMAL DE ESGOTO SANITÁRIO. AF_08/2022</t>
  </si>
  <si>
    <t>8.3.11</t>
  </si>
  <si>
    <t>JOELHO 45 GRAUS, PVC, SERIE NORMAL, ESGOTO PREDIAL, DN 50 MM, JUNTA ELÁSTICA, FORNECIDO E INSTALADO EM RAMAL DE DESCARGA OU RAMAL DE ESGOTO SANITÁRIO. AF_08/2022</t>
  </si>
  <si>
    <t>8.3.12</t>
  </si>
  <si>
    <t>8.3.13</t>
  </si>
  <si>
    <t>JOELHO 90 GRAUS, PVC, SERIE NORMAL, ESGOTO PREDIAL, DN 40 MM, JUNTA SOLDÁVEL, FORNECIDO E INSTALADO EM RAMAL DE DESCARGA OU RAMAL DE ESGOTO SANITÁRIO. AF_08/2022</t>
  </si>
  <si>
    <t>8.3.14</t>
  </si>
  <si>
    <t>JUNÇÃO SIMPLES, PVC, SERIE NORMAL, ESGOTO PREDIAL, DN 100 X 100 MM, JUNTA ELÁSTICA, FORNECIDO E INSTALADO EM RAMAL DE DESCARGA OU RAMAL DE ESGOTO SANITÁRIO. AF_08/2022</t>
  </si>
  <si>
    <t>8.3.15</t>
  </si>
  <si>
    <t>JUNÇÃO SIMPLES, PVC, SERIE NORMAL, ESGOTO PREDIAL, DN 40 MM, JUNTA SOLDÁVEL, FORNECIDO E INSTALADO EM RAMAL DE DESCARGA OU RAMAL DE ESGOTO SANITÁRIO. AF_08/2022</t>
  </si>
  <si>
    <t>8.3.16</t>
  </si>
  <si>
    <t>JUNÇÃO DE REDUÇÃO INVERTIDA, PVC, SÉRIE NORMAL, ESGOTO PREDIAL, DN 100 X 50 MM, JUNTA ELÁSTICA, FORNECIDO E INSTALADO EM RAMAL DE DESCARGA OU RAMAL DE ESGOTO SANITÁRIO. AF_08/2022</t>
  </si>
  <si>
    <t>8.3.17</t>
  </si>
  <si>
    <t>LUVA SIMPLES, PVC, SERIE NORMAL, ESGOTO PREDIAL, DN 100 MM, JUNTA ELÁSTICA, FORNECIDO E INSTALADO EM RAMAL DE DESCARGA OU RAMAL DE ESGOTO SANITÁRIO. AF_08/2022</t>
  </si>
  <si>
    <t>8.3.18</t>
  </si>
  <si>
    <t>BUCHA DE REDUÇÃO LONGA, PVC, SÉRIE NORMAL, ESGOTO PREDIAL, DN 50 X 40 MM, JUNTA SOLDÁVEL E ELÁSTICA, FORNECIDO E INSTALADO EM RAMAL DE DESCARGA OU RAMAL DE ESGOTO SANITÁRIO. AF_08/2022</t>
  </si>
  <si>
    <t>8.4</t>
  </si>
  <si>
    <t>VENTILAÇÃO</t>
  </si>
  <si>
    <t>8.4.1</t>
  </si>
  <si>
    <t>TUBO PVC, SERIE NORMAL, ESGOTO PREDIAL, DN 50 MM, FORNECIDO E INSTALADO EM PRUMADA DE ESGOTO SANITÁRIO OU VENTILAÇÃO. AF_08/2022</t>
  </si>
  <si>
    <t>8.4.2</t>
  </si>
  <si>
    <t>JOELHO 45 GRAUS, PVC, SERIE NORMAL, ESGOTO PREDIAL, DN 50 MM, JUNTA ELÁSTICA, FORNECIDO E INSTALADO EM PRUMADA DE ESGOTO SANITÁRIO OU VENTILAÇÃO. AF_08/2022</t>
  </si>
  <si>
    <t>8.4.3</t>
  </si>
  <si>
    <t>JOELHO 90 GRAUS, PVC, SERIE NORMAL, ESGOTO PREDIAL, DN 50 MM, JUNTA ELÁSTICA, FORNECIDO E INSTALADO EM PRUMADA DE ESGOTO SANITÁRIO OU VENTILAÇÃO. AF_08/2022</t>
  </si>
  <si>
    <t>8.4.4</t>
  </si>
  <si>
    <t>TE, PVC, SERIE NORMAL, ESGOTO PREDIAL, DN 50 X 50 MM, JUNTA ELÁSTICA, FORNECIDO E INSTALADO EM PRUMADA DE ESGOTO SANITÁRIO OU VENTILAÇÃO. AF_08/2022</t>
  </si>
  <si>
    <t>8.4.5</t>
  </si>
  <si>
    <t>91222</t>
  </si>
  <si>
    <t>2,59</t>
  </si>
  <si>
    <t>8,30</t>
  </si>
  <si>
    <t>8.4.6</t>
  </si>
  <si>
    <t>90467</t>
  </si>
  <si>
    <t>9,31</t>
  </si>
  <si>
    <t>17,97</t>
  </si>
  <si>
    <t>8.5</t>
  </si>
  <si>
    <t>RALOS E CAIXAS SIFONADAS</t>
  </si>
  <si>
    <t>8.5.1</t>
  </si>
  <si>
    <t>CAIXA SIFONADA, COM GRELHA QUADRADA, PVC, DN 150 X 150 X 50 MM, JUNTA SOLDÁVEL, FORNECIDA E INSTALADA EM RAMAL DE DESCARGA OU EM RAMAL DE ESGOTO SANITÁRIO. AF_08/2022</t>
  </si>
  <si>
    <t>8.6</t>
  </si>
  <si>
    <t>INTERLIGAÇÃO NA REDE DE ESGOTO EXISTENTE</t>
  </si>
  <si>
    <t>8.6.1</t>
  </si>
  <si>
    <t>8.6.2</t>
  </si>
  <si>
    <t>8.6.3</t>
  </si>
  <si>
    <t>8.6.4</t>
  </si>
  <si>
    <t>9</t>
  </si>
  <si>
    <t>AR CONDICIONADO - DRENOS</t>
  </si>
  <si>
    <t>9.1</t>
  </si>
  <si>
    <t>TUBO, PVC, SOLDÁVEL, DE 25MM, INSTALADO EM DRENO DE AR-CONDICIONADO - FORNECIMENTO E INSTALAÇÃO. AF_08/2022</t>
  </si>
  <si>
    <t>9.2</t>
  </si>
  <si>
    <t>JOELHO 90 GRAUS, PVC, SOLDÁVEL, DN 25MM, INSTALADO EM DRENO DE AR-CONDICIONADO - FORNECIMENTO E INSTALAÇÃO. AF_08/2022</t>
  </si>
  <si>
    <t>9.3</t>
  </si>
  <si>
    <t>LUVA, PVC, SOLDÁVEL, DN 25MM, INSTALADO EM DRENO DE AR-CONDICIONADO - FORNECIMENTO E INSTALAÇÃO. AF_08/2022</t>
  </si>
  <si>
    <t>9.4</t>
  </si>
  <si>
    <t>TE, PVC, SOLDÁVEL, DN 25MM, INSTALADO EM DRENO DE AR-CONDICIONADO - FORNECIMENTO E INSTALAÇÃO. AF_08/2022</t>
  </si>
  <si>
    <t>9.5</t>
  </si>
  <si>
    <t>JOELHO 45 GRAUS, PVC, SOLDÁVEL, DN 25MM, INSTALADO EM DRENO DE AR-CONDICIONADO - FORNECIMENTO E INSTALAÇÃO. AF_08/2022</t>
  </si>
  <si>
    <t>9.6</t>
  </si>
  <si>
    <t>9.7</t>
  </si>
  <si>
    <t>CHUMBAMENTO LINEAR EM ALVENARIA PARA ELETRODUTOS COM DIÂMETROS MENORES OU IGUAIS A 40 MM. AF_09/2023</t>
  </si>
  <si>
    <t>RASGO LINEAR MECANIZADO EM CONTRAPISO, PARA RAMAIS/ DISTRIBUIÇÃO DE INSTALAÇÕES HIDRÁULICAS, DIÂMETROS MAIORES QUE 40 MM E MENORES OU IGUAIS A 75 MM. AF_09/2023_PS</t>
  </si>
  <si>
    <t>9.8</t>
  </si>
  <si>
    <t>9.9</t>
  </si>
  <si>
    <t>10</t>
  </si>
  <si>
    <t>ÁGUAS PLUVIAIS</t>
  </si>
  <si>
    <t>10.1</t>
  </si>
  <si>
    <t>10.1.1</t>
  </si>
  <si>
    <t>10.1.2</t>
  </si>
  <si>
    <t>10.1.3</t>
  </si>
  <si>
    <t>10.2</t>
  </si>
  <si>
    <t>10.2.1</t>
  </si>
  <si>
    <t>TUBO PVC, SÉRIE R, ÁGUA PLUVIAL, DN 100 MM, FORNECIDO E INSTALADO EM RAMAL DE ENCAMINHAMENTO. AF_06/2022</t>
  </si>
  <si>
    <t>10.2.2</t>
  </si>
  <si>
    <t>JUNÇÃO SIMPLES, PVC, SERIE R, ÁGUA PLUVIAL, DN 100 X 100 MM, JUNTA ELÁSTICA, FORNECIDO E INSTALADO EM RAMAL DE ENCAMINHAMENTO. AF_06/2022</t>
  </si>
  <si>
    <t>10.2.3</t>
  </si>
  <si>
    <t>JOELHO 90 GRAUS, PVC, SERIE R, ÁGUA PLUVIAL, DN 100 MM, JUNTA ELÁSTICA, FORNECIDO E INSTALADO EM RAMAL DE ENCAMINHAMENTO. AF_06/2022</t>
  </si>
  <si>
    <t>10.2.4</t>
  </si>
  <si>
    <t>CURVA 90 GRAUS, PVC, SERIE R, ÁGUA PLUVIAL, DN 100 MM, JUNTA ELÁSTICA, FORNECIDO E INSTALADO EM RAMAL DE ENCAMINHAMENTO. AF_06/2022</t>
  </si>
  <si>
    <t>10.3</t>
  </si>
  <si>
    <t>CALHAS E RUFOS</t>
  </si>
  <si>
    <t>10.3.1</t>
  </si>
  <si>
    <t>CALHA EM CHAPA DE AÇO GALVANIZADO NÚMERO 24, DESENVOLVIMENTO DE 50 CM, INCLUSO TRANSPORTE VERTICAL. AF_07/2019</t>
  </si>
  <si>
    <t>10.3.2</t>
  </si>
  <si>
    <t>CALHA EM CHAPA DE AÇO GALVANIZADO NÚMERO 24, DESENVOLVIMENTO DE 50 CM, INCLUSO TRANSPORTE VERTICAL. AF_07/2019 - 2º PVTO</t>
  </si>
  <si>
    <t>10.3.3</t>
  </si>
  <si>
    <t>REF. REF 94231</t>
  </si>
  <si>
    <t>RUFO EM CHAPA DE AÇO GALVANIZADO NÚMERO 24, CORTE DE 50 CM, INCLUSO TRANSPORTE VERTICAL. AF_07/2019 - MURO</t>
  </si>
  <si>
    <t>10.3.4</t>
  </si>
  <si>
    <t>RUFO EM CHAPA DE AÇO GALVANIZADO NÚMERO 24, CORTE DE 25 CM, INCLUSO TRANSPORTE VERTICAL. AF_07/2019 - 2º PVTO</t>
  </si>
  <si>
    <t>10.3.5</t>
  </si>
  <si>
    <t>CORTE EM ALVENARIA COM MAKITA E DISCO DIAMANTADO PARA COLOCAÇÃO DE RUFO EMBUTIDO</t>
  </si>
  <si>
    <t>10.4</t>
  </si>
  <si>
    <t>CAIXAS DE PASSAGEM</t>
  </si>
  <si>
    <t>10.4.1</t>
  </si>
  <si>
    <t>CAIXA ENTERRADA HIDRÁULICA RETANGULAR, EM CONCRETO PRÉ-MOLDADO, DIMENSÕES INTERNAS: 0,6X0,6X0,5 M. AF_12/2020</t>
  </si>
  <si>
    <t>10.5</t>
  </si>
  <si>
    <t>INTERLIGAÇÃO NA REDE PLUVIAL EXISTENTE</t>
  </si>
  <si>
    <t>10.5.1</t>
  </si>
  <si>
    <t>10.5.2</t>
  </si>
  <si>
    <t>10.5.3</t>
  </si>
  <si>
    <t>10.5.4</t>
  </si>
  <si>
    <t>10.6</t>
  </si>
  <si>
    <t>2º PAVIMENTO</t>
  </si>
  <si>
    <t>10.6.1</t>
  </si>
  <si>
    <t>TUBO PVC, SÉRIE R, ÁGUA PLUVIAL, DN 100 MM, FORNECIDO E INSTALADO EM CONDUTORES VERTICAIS DE ÁGUAS PLUVIAIS. AF_06/2022</t>
  </si>
  <si>
    <t>10.6.2</t>
  </si>
  <si>
    <t>JOELHO 90 GRAUS, PVC, SERIE R, ÁGUA PLUVIAL, DN 100 MM, JUNTA ELÁSTICA, FORNECIDO E INSTALADO EM CONDUTORES VERTICAIS DE ÁGUAS PLUVIAIS. AF_06/2022</t>
  </si>
  <si>
    <t>11</t>
  </si>
  <si>
    <t>ELÉTRICA</t>
  </si>
  <si>
    <t>11.1</t>
  </si>
  <si>
    <t>RAMAIS ALIMENTADORES</t>
  </si>
  <si>
    <t>11.1.1</t>
  </si>
  <si>
    <t>CABO DE COBRE FLEXÍVEL ISOLADO, 95 MM2, ANTI-CHAMA 0,6/1,0 KV, PARA REDE ENTERRADA DE DISTRIBUIÇÃO DE ENERGIA ELÉTRICA - FORNECIMENTO E INSTALAÇÃO. AF_12/2021</t>
  </si>
  <si>
    <t>11.1.2</t>
  </si>
  <si>
    <t>CAIXA ENTERRADA ELÉTRICA RETANGULAR, EM ALVENARIA COM BLOCOS DE CONCRETO, FUNDO COM BRITA, DIMENSÕES INTERNAS: 0,4X0,4X0,4 M. AF_12/2020</t>
  </si>
  <si>
    <t>11.1.3</t>
  </si>
  <si>
    <t>ELETRODUTO FLEXÍVEL CORRUGADO, PEAD, DN 100 (4"), PARA REDE ENTERRADA DE DISTRIBUIÇÃO DE ENERGIA ELÉTRICA - FORNECIMENTO E INSTALAÇÃO. AF_12/2021</t>
  </si>
  <si>
    <t>11.1.4</t>
  </si>
  <si>
    <t>11.1.5</t>
  </si>
  <si>
    <t>11.1.6</t>
  </si>
  <si>
    <t>11.1.7</t>
  </si>
  <si>
    <t>REF. CPOS 04.21.160 + REF 101882</t>
  </si>
  <si>
    <t>REMOÇÃO DE QUADRO DE DISTRIBUIÇÃO, COM REINSTALAÇÃO CONFORME PROJETO</t>
  </si>
  <si>
    <t>11.1.8</t>
  </si>
  <si>
    <t>HASTE DE ATERRAMENTO, DIÂMETRO 5/8", COM 3 METROS - FORNECIMENTO E INSTALAÇÃO. AF_08/2023</t>
  </si>
  <si>
    <t>11.2</t>
  </si>
  <si>
    <t>QUADRO 1</t>
  </si>
  <si>
    <t>11.2.1</t>
  </si>
  <si>
    <t>QUEBRA EM ALVENARIA PARA INSTALAÇÃO DE QUADRO DISTRIBUIÇÃO GRANDE (76X40 CM). AF_09/2023</t>
  </si>
  <si>
    <t>UN</t>
  </si>
  <si>
    <t>11.2.2</t>
  </si>
  <si>
    <t>REF AGETOP 072205</t>
  </si>
  <si>
    <t>QUADRO DE DISTRIBUIÇÃO DE EMBUTIR METÁLICO CB-56E - 200A</t>
  </si>
  <si>
    <t>11.2.3</t>
  </si>
  <si>
    <t>DISJUNTOR MONOPOLAR TIPO DIN, CORRENTE NOMINAL DE 10A - FORNECIMENTO E INSTALAÇÃO. AF_10/2020</t>
  </si>
  <si>
    <t>11.2.4</t>
  </si>
  <si>
    <t>DISJUNTOR MONOPOLAR TIPO DIN, CORRENTE NOMINAL DE 16A - FORNECIMENTO E INSTALAÇÃO. AF_10/2020</t>
  </si>
  <si>
    <t>11.2.5</t>
  </si>
  <si>
    <t>DISJUNTOR BIPOLAR TIPO DIN, CORRENTE NOMINAL DE 25A - FORNECIMENTO E INSTALAÇÃO. AF_10/2020</t>
  </si>
  <si>
    <t>11.2.6</t>
  </si>
  <si>
    <t>REF 93673</t>
  </si>
  <si>
    <t>DISJUNTOR TRIPOLAR TIPO DIN, CORRENTE NOMINAL DE 63A - FORNECIMENTO E INSTALAÇÃO. AF_10/2020</t>
  </si>
  <si>
    <t>11.2.7</t>
  </si>
  <si>
    <t>REF AGESUL 1201005135</t>
  </si>
  <si>
    <t>DISPOSITIVO DPS, CLASSE II, 1 POLO, TENSAO MAXIMA DE 175 V, CORRENTE MAXIMA DE *45* KA (TIPO AC) - FORNECIMENTO E INSTALACAO</t>
  </si>
  <si>
    <t>11.2.8</t>
  </si>
  <si>
    <t>DISJUNTOR TERMOMAGNÉTICO TRIPOLAR , CORRENTE NOMINAL DE 200A - FORNECIMENTO E INSTALAÇÃO. AF_10/2020</t>
  </si>
  <si>
    <t>11.3</t>
  </si>
  <si>
    <t>QUADRO 2</t>
  </si>
  <si>
    <t>11.3.1</t>
  </si>
  <si>
    <t>QUADRO DE DISTRIBUIÇÃO DE ENERGIA EM CHAPA DE AÇO GALVANIZADO, DE EMBUTIR, COM BARRAMENTO TRIFÁSICO, PARA 30 DISJUNTORES DIN 150A - FORNECIMENTO E INSTALAÇÃO. AF_10/2020</t>
  </si>
  <si>
    <t>DISJUNTOR BIPOLAR TIPO DIN, CORRENTE NOMINAL DE 20A - FORNECIMENTO E INSTALAÇÃO. AF_10/2020</t>
  </si>
  <si>
    <t>11.4</t>
  </si>
  <si>
    <t>INFRAESTRUTURA E CABEAMENTO</t>
  </si>
  <si>
    <t>11.3.2</t>
  </si>
  <si>
    <t>11.4.1</t>
  </si>
  <si>
    <t>CABO DE COBRE FLEXÍVEL ISOLADO, 2,5 MM2, ANTI-CHAMA 450/750 V, PARA CIRCUITOS TERMINAIS - FORNECIMENTO E INSTALAÇÃO. AF_03/2023</t>
  </si>
  <si>
    <t>11.4.2</t>
  </si>
  <si>
    <t>CABO DE COBRE FLEXÍVEL ISOLADO, 4 MM2, ANTI-CHAMA 450/750 V, PARA CIRCUITOS TERMINAIS - FORNECIMENTO E INSTALAÇÃO. AF_03/2023</t>
  </si>
  <si>
    <t>11.4.3</t>
  </si>
  <si>
    <t>CABO DE COBRE FLEXÍVEL ISOLADO, 6 MM2, ANTI-CHAMA 450/750 V, PARA CIRCUITOS TERMINAIS - FORNECIMENTO E INSTALAÇÃO. AF_03/2023</t>
  </si>
  <si>
    <t>11.4.4</t>
  </si>
  <si>
    <t>CABO DE COBRE FLEXÍVEL ISOLADO, 10 MM2, ANTI-CHAMA 450/750 V, PARA CIRCUITOS TERMINAIS - FORNECIMENTO E INSTALAÇÃO. AF_03/2023</t>
  </si>
  <si>
    <t>11.4.5</t>
  </si>
  <si>
    <t>REF 101562</t>
  </si>
  <si>
    <t>CABO DE COBRE FLEXÍVEL ISOLADO, 25 MM2, 450/750 V, PARA REDE AÉREA DE DISTRIBUIÇÃO DE ENERGIA ELÉTRICA DE BAIXA TENSÃO - FORNECIMENTO E INSTALAÇÃO. AF_07/2020</t>
  </si>
  <si>
    <t>11.4.6</t>
  </si>
  <si>
    <t>REF 101564</t>
  </si>
  <si>
    <t>CABO DE COBRE FLEXÍVEL ISOLADO, 50 MM2, 450/750 V, PARA REDE AÉREA DE DISTRIBUIÇÃO DE ENERGIA ELÉTRICA DE BAIXA TENSÃO - FORNECIMENTO E INSTALAÇÃO. AF_07/2020</t>
  </si>
  <si>
    <t>11.4.7</t>
  </si>
  <si>
    <t>ELETRODUTO FLEXÍVEL CORRUGADO, PVC, DN 25 MM (3/4"), PARA CIRCUITOS TERMINAIS, INSTALADO EM FORRO - FORNECIMENTO E INSTALAÇÃO. AF_03/2023_PA</t>
  </si>
  <si>
    <t>11.3.8</t>
  </si>
  <si>
    <t>ELETRODUTO FLEXÍVEL CORRUGADO, PVC, DN 32 MM (1"), PARA CIRCUITOS TERMINAIS, INSTALADO EM PAREDE - FORNECIMENTO E INSTALAÇÃO. AF_03/2023</t>
  </si>
  <si>
    <t>11.3.9</t>
  </si>
  <si>
    <t>ELETRODUTO FLEXÍVEL CORRUGADO, PEAD, DN 90 (3"), PARA REDE ENTERRADA DE DISTRIBUIÇÃO DE ENERGIA ELÉTRICA - FORNECIMENTO E INSTALAÇÃO. AF_12/2021</t>
  </si>
  <si>
    <t>11.3.10</t>
  </si>
  <si>
    <t>11.3.12</t>
  </si>
  <si>
    <t>REF SBC (060504)</t>
  </si>
  <si>
    <t>FORNECIMENTO E INSTALAÇÃO DE PERFILADO PERFURADO 38x19x6000mm CHAPA 16</t>
  </si>
  <si>
    <t>11.3.13</t>
  </si>
  <si>
    <t>REF SBC (065412)</t>
  </si>
  <si>
    <t>BALANCIM 3/8"" COM PARAFUSO PARA PERFILADO</t>
  </si>
  <si>
    <t>11.3.14</t>
  </si>
  <si>
    <t>REF SBC (063756)</t>
  </si>
  <si>
    <t>SAIDA HORIZONTAL PARA ELETRODUTO 3/4"" (SIMPLES OU DUPLA)</t>
  </si>
  <si>
    <t>11.3.15</t>
  </si>
  <si>
    <t>REF SETOP (ED-19583)</t>
  </si>
  <si>
    <t>FIXAÇÃO DE PERFILADO HORIZONTAL, INCLUSIVE SUPORTE, VERGALHÃO E ACESSÓRIOS, EXCLUSIVE PERFILADO</t>
  </si>
  <si>
    <t>m</t>
  </si>
  <si>
    <t>11.4.8</t>
  </si>
  <si>
    <t>REF. EMOP 15.018.0540-0</t>
  </si>
  <si>
    <t>ELETROCALHA LISA, COM TAMPA, TIPO "U", 50X50MM, TRATAMENTO SUPERFICIAL PRÉ-ZINCADO A QUENTE, INCLUSIVE CONEXÕES, ACESSÓRIOS E FIXAÇÃO SUPERIOR. FORNECIMENTO E COLOCAÇÃO</t>
  </si>
  <si>
    <t>11.3.18</t>
  </si>
  <si>
    <t>REF CPOS/CDHU (38.22.610)</t>
  </si>
  <si>
    <t>FORNECIMENTO E INSTALAÇÃO DE TAMPA DE ENCAIXE PARA ELETROLHA, GALVANIZADA, 50MM</t>
  </si>
  <si>
    <t>20,88</t>
  </si>
  <si>
    <t>2,35</t>
  </si>
  <si>
    <t>11.3.19</t>
  </si>
  <si>
    <t>REF ORSE (8689)</t>
  </si>
  <si>
    <t>FORNECIMENTO E INSTALAÇÃO DE CURVA HORIZONTAL PARA ELETROCALHA, 50X50MM, ANGULO 90º</t>
  </si>
  <si>
    <t>11.3.20</t>
  </si>
  <si>
    <t>REF AGETOP CIVIL (072560)</t>
  </si>
  <si>
    <t>FORNECIMENTO E INSTALAÇÃO DE TERMINAL PARA ELETROCALHA 50 X 50 MM</t>
  </si>
  <si>
    <t>11.5</t>
  </si>
  <si>
    <t>TOMADAS</t>
  </si>
  <si>
    <t>11.5.1</t>
  </si>
  <si>
    <t>INTERRUPTOR SIMPLES (1 MÓDULO), 10A/250V, INCLUINDO SUPORTE E PLACA - FORNECIMENTO E INSTALAÇÃO. AF_03/2023</t>
  </si>
  <si>
    <t>11.5.2</t>
  </si>
  <si>
    <t>INTERRUPTOR SIMPLES (3 MÓDULOS), 10A/250V, INCLUINDO SUPORTE E PLACA - FORNECIMENTO E INSTALAÇÃO. AF_03/2023</t>
  </si>
  <si>
    <t>11.5.3</t>
  </si>
  <si>
    <t>INTERRUPTOR PARALELO (3 MÓDULOS), 10A/250V, INCLUINDO SUPORTE E PLACA - FORNECIMENTO E INSTALAÇÃO. AF_03/2023</t>
  </si>
  <si>
    <t>11.5.4</t>
  </si>
  <si>
    <t>INTERRUPTOR PARALELO (1 MÓDULO), 10A/250V, INCLUINDO SUPORTE E PLACA - FORNECIMENTO E INSTALAÇÃO. AF_03/2023</t>
  </si>
  <si>
    <t>11.5.5</t>
  </si>
  <si>
    <t>TOMADA BAIXA DE EMBUTIR (1 MÓDULO), 2P+T 20 A, INCLUINDO SUPORTE E PLACA - FORNECIMENTO E INSTALAÇÃO. AF_03/2023</t>
  </si>
  <si>
    <t>11.5.6</t>
  </si>
  <si>
    <t>TOMADA MÉDIA DE EMBUTIR (1 MÓDULO), 2P+T 20 A, INCLUINDO SUPORTE E PLACA - FORNECIMENTO E INSTALAÇÃO. AF_03/2023</t>
  </si>
  <si>
    <t>11.5.7</t>
  </si>
  <si>
    <t>CAIXA RETANGULAR 4" X 2" BAIXA (0,30 M DO PISO), PVC, INSTALADA EM PAREDE - FORNECIMENTO E INSTALAÇÃO. AF_03/2023</t>
  </si>
  <si>
    <t>11.5.8</t>
  </si>
  <si>
    <t>CAIXA RETANGULAR 4" X 2" MÉDIA (1,30 M DO PISO), PVC, INSTALADA EM PAREDE - FORNECIMENTO E INSTALAÇÃO. AF_03/2023</t>
  </si>
  <si>
    <t>RASGOS PARA REFLETORES</t>
  </si>
  <si>
    <t>11.6</t>
  </si>
  <si>
    <t>LUMINÁRIAS</t>
  </si>
  <si>
    <t>11.6.1</t>
  </si>
  <si>
    <t>REF SETOP MATED-17750 + SINAPI 00038778</t>
  </si>
  <si>
    <t>LUMINÁRIA COMERCIAL DE EMBUTIR COM ALETAS, COMPRIMENTO: 120CM, MATERIAL: CHAPA DE AÇO, ACABAMENTO: TRATAMENTO ANTI-CORROSIVO, REFLETOR: MULTIFACETADO EM ALUMÍNIO ANODIZADO BRILHANTE, COM DUAS LUMINÁRIAS T8 DE 18W</t>
  </si>
  <si>
    <t>11.6.2</t>
  </si>
  <si>
    <t xml:space="preserve"> REF MATED-12393 + SINAPI 00038778 </t>
  </si>
  <si>
    <t xml:space="preserve">LUMINÁRIA COMERCIAL CHANFRADA (FIXAÇÃO: SOBREPOR|COMPRIMENTO 120CM), COM UMA LUMINÁRIA LED T8 DE 18W                                                       </t>
  </si>
  <si>
    <t>11.6.3</t>
  </si>
  <si>
    <t>REF ORSE 072206</t>
  </si>
  <si>
    <t>FORNECIMENTO E INSTALAÇÃO DE REFLETOR TIPO SLIM LED 100W, BRANCO FRIO, 5000K, AUTOVOLT. REF.: G-LIGHT</t>
  </si>
  <si>
    <t>11.6.4</t>
  </si>
  <si>
    <t>REF SINAPI 97587</t>
  </si>
  <si>
    <t>LUMINÁRIA CALHA, REINSTALAÇÃO. CONSIDERANDO O REAPROVEITAMENTO DO MATERIAL</t>
  </si>
  <si>
    <t>12</t>
  </si>
  <si>
    <t>SPDA</t>
  </si>
  <si>
    <t>12.1</t>
  </si>
  <si>
    <t>DEMOLIÇÕE E ESCAVAÇÕES - ÁREA INTERNA</t>
  </si>
  <si>
    <t>12.1.1</t>
  </si>
  <si>
    <t>12.1.2</t>
  </si>
  <si>
    <t>12.1.3</t>
  </si>
  <si>
    <t>12.2</t>
  </si>
  <si>
    <t>DEMOLIÇÕES E ESCAVAÇÕES - ÁREA EXTERNA</t>
  </si>
  <si>
    <t>12.2.1</t>
  </si>
  <si>
    <t>12.2.2</t>
  </si>
  <si>
    <t>12.2.3</t>
  </si>
  <si>
    <t>12.3</t>
  </si>
  <si>
    <t>MALHA DE ATERRAMENTO E CAIXAS DE INSPEÇÃO</t>
  </si>
  <si>
    <t>12.3.1</t>
  </si>
  <si>
    <t>12.3.2</t>
  </si>
  <si>
    <t>CORDOALHA DE COBRE NU 50 MM2, ENTERRADA - FORNECIMENTO E INSTALAÇÃO. AF_08/2023</t>
  </si>
  <si>
    <t>12.3.4</t>
  </si>
  <si>
    <t>CAIXA ENTERRADA ELÉTRICA RETANGULAR, EM CONCRETO PRÉ-MOLDADO, FUNDO COM BRITA, DIMENSÕES INTERNAS: 0,3X0,3X0,3 M. AF_12/2020</t>
  </si>
  <si>
    <t>12.4</t>
  </si>
  <si>
    <t>DESCIDAS E SPDA NA COBERTURA</t>
  </si>
  <si>
    <t>12.4.1</t>
  </si>
  <si>
    <t>ELETRODUTO PVC RÍGIDO, DIÂMETRO 40MM, COM 3 METROS, PARA SPDA - FORNECIMENTO E INSTALAÇÃO. AF_08/2023</t>
  </si>
  <si>
    <t>12.4.2</t>
  </si>
  <si>
    <t>REF. CPOS 42.01.098</t>
  </si>
  <si>
    <t>CAPTOR TIPO TERMINAL AÉREO, H: 600MM, DIÂMETRO DE 3/8", GALVANIZADO A FOGO</t>
  </si>
  <si>
    <t>12.4.3</t>
  </si>
  <si>
    <t>REF.: SIURB 091195 + IOPES 048701</t>
  </si>
  <si>
    <t>BARRA CHATA EM ALUMINIO 7/8" X 1/8" X 3M (70MM2) - FORNECIMENTO E INSTALAÇÃO</t>
  </si>
  <si>
    <t>12.4.4</t>
  </si>
  <si>
    <t>REF. FDE 09.13.030</t>
  </si>
  <si>
    <t>CAIXA SUSPENSA MEDIÇÃO ATERRAMENTO 4"x 2" POLIPROPILENO 02"</t>
  </si>
  <si>
    <t>13</t>
  </si>
  <si>
    <t>REDE</t>
  </si>
  <si>
    <t>13.1</t>
  </si>
  <si>
    <t>RACK</t>
  </si>
  <si>
    <t>13.1.1</t>
  </si>
  <si>
    <t>REF. CPOS/CDHU (69.09.260)</t>
  </si>
  <si>
    <t>PATCH PANEL 24 PORTAS - CATEGORIA 6. REFERÊNCIA FURUKAWA. FORNECIMENTO, INSTALAÇÃO E MONTAGEM EM RACK.</t>
  </si>
  <si>
    <t>13.1.2</t>
  </si>
  <si>
    <t>REF. SBC 200508</t>
  </si>
  <si>
    <t>RACK ABERTO EM COLUNA 44U PARA SERVIDOR - FORNECIMENTO E INSTALAÇÃO. AF_11/2019</t>
  </si>
  <si>
    <t>13.2</t>
  </si>
  <si>
    <t>13.2.1</t>
  </si>
  <si>
    <t>CABO ELETRÔNICO CATEGORIA 6, INSTALADO EM EDIFICAÇÃO INSTITUCIONAL - FORNECIMENTO E INSTALAÇÃO. AF_11/2019</t>
  </si>
  <si>
    <t>13.2.2</t>
  </si>
  <si>
    <t>REF. 91863 + 2504 (2)</t>
  </si>
  <si>
    <t>ELETRODUTO FLEXIVEL, EM ACO GALVANIZADO, REVESTIDO EXTERNAMENTE COM PVC PRETO, DIAMETRO EXTERNO DE 25 MM (3/4"), TIPO SEALTUBO - FORNECIMENTO E INSTALAÇÃO</t>
  </si>
  <si>
    <t>13.2.3</t>
  </si>
  <si>
    <t>13.3</t>
  </si>
  <si>
    <t>TOMADAS DE REDE</t>
  </si>
  <si>
    <t>13.3.1</t>
  </si>
  <si>
    <t>REF.: ORSE (11214)</t>
  </si>
  <si>
    <t>FORNECIMENTO E INSTALAÇÃO DE TOMADA PARA REDE LÓGICA TIPO RJ45 SIMPLES (1 MÓDULO), CAT 6, COM CAIXA PVC, EMBUTIDA OU DE SOBREPOR</t>
  </si>
  <si>
    <t>13.3.2</t>
  </si>
  <si>
    <t>REF. CAERN (1060276)</t>
  </si>
  <si>
    <t>IDENTIFICAÇÃO E CERTIFICAÇÃO DE REDE DE LÓGICA INC. EMISSÃO DE RELATÓRIO</t>
  </si>
  <si>
    <t>13.3.3</t>
  </si>
  <si>
    <t>REF SBC 059250 + COTAÇÃO</t>
  </si>
  <si>
    <t>PONTO DE CONSOLIDAÇÃO 24 PORTAS CAT 6</t>
  </si>
  <si>
    <t>14</t>
  </si>
  <si>
    <t>CONTRAPISO E REGULARIZAÇÃO DOS PISOS</t>
  </si>
  <si>
    <t>14.1</t>
  </si>
  <si>
    <t>DEPÓSITO DE URNAS</t>
  </si>
  <si>
    <t>14.1.1</t>
  </si>
  <si>
    <t xml:space="preserve"> REF SUDECAP 15.35.05 </t>
  </si>
  <si>
    <t xml:space="preserve">PISO DE CONCRETO ARMADO POLIDO, 25MPA, H=8CM, JUNTA SERRADA A CADA 3M                                              </t>
  </si>
  <si>
    <t>14.1.2</t>
  </si>
  <si>
    <t>REF SBC 020520</t>
  </si>
  <si>
    <t>ESPALHAMENTO/DISTRIBUICAO EXCESSO MATERIAL ESCAVADO NA OBRA</t>
  </si>
  <si>
    <t>14.1.3</t>
  </si>
  <si>
    <t>REF. SBC 020013</t>
  </si>
  <si>
    <t>REGULARIZACAO E COMPACTACAO SOLO BASE DE ESCAVACAO</t>
  </si>
  <si>
    <t>14.2</t>
  </si>
  <si>
    <t>SALA MULTI USO</t>
  </si>
  <si>
    <t>14.2.1</t>
  </si>
  <si>
    <t>CONTRAPISO EM ARGAMASSA TRAÇO 1:4 (CIMENTO E AREIA), PREPARO MECÂNICO COM BETONEIRA 400 L, APLICADO EM ÁREAS SECAS SOBRE LAJE, NÃO ADERIDO, ACABAMENTO NÃO REFORÇADO, ESPESSURA 6CM. AF_07/2021</t>
  </si>
  <si>
    <t>14.2.2</t>
  </si>
  <si>
    <t>14.2.3</t>
  </si>
  <si>
    <t>14.3</t>
  </si>
  <si>
    <t>SALAS CENTRAIS, COPA, BANHEIROS</t>
  </si>
  <si>
    <t>14.3.1</t>
  </si>
  <si>
    <t>14.3.2</t>
  </si>
  <si>
    <t>14.3.3</t>
  </si>
  <si>
    <t>15</t>
  </si>
  <si>
    <t>RAMPAS</t>
  </si>
  <si>
    <t>15.1</t>
  </si>
  <si>
    <t>RAMPA INTERNA (NÃO ESTRUTURAL)</t>
  </si>
  <si>
    <t>15.1.1</t>
  </si>
  <si>
    <t>15.1.2</t>
  </si>
  <si>
    <t>15.1.3</t>
  </si>
  <si>
    <t>EXECUÇÃO DE PASSEIO (CALÇADA) OU PISO DE CONCRETO COM CONCRETO MOLDADO IN LOCO, USINADO, ACABAMENTO CONVENCIONAL, ESPESSURA 6 CM, ARMADO. AF_08/2022</t>
  </si>
  <si>
    <t>15.1.4</t>
  </si>
  <si>
    <t>ALVENARIA DE BLOCOS DE CONCRETO ESTRUTURAL 14X19X39 CM (ESPESSURA 14 CM), FBK = 4,5 MPA, UTILIZANDO COLHER DE PEDREIRO. AF_10/2022</t>
  </si>
  <si>
    <t>15.2</t>
  </si>
  <si>
    <t>RAMPA EXTERNA FUNDOS</t>
  </si>
  <si>
    <t>15.2.1</t>
  </si>
  <si>
    <t>15.2.2</t>
  </si>
  <si>
    <t>15.2.3</t>
  </si>
  <si>
    <t>15.2.4</t>
  </si>
  <si>
    <t>15.3</t>
  </si>
  <si>
    <t>RAMPA EXTERNA LATERAL</t>
  </si>
  <si>
    <t>15.3.1</t>
  </si>
  <si>
    <t>15.3.2</t>
  </si>
  <si>
    <t>15.3.3</t>
  </si>
  <si>
    <t>15.3.4</t>
  </si>
  <si>
    <t>16</t>
  </si>
  <si>
    <t>AR CONDICIONADO INFRAESTRUTURA E INSTALAÇÕES</t>
  </si>
  <si>
    <t>16.1</t>
  </si>
  <si>
    <t>SPLIT 18.000 BTU/h</t>
  </si>
  <si>
    <t>16.1.1</t>
  </si>
  <si>
    <t>TUBO EM COBRE FLEXÍVEL, DN 1/4", COM ISOLAMENTO, INSTALADO EM RAMAL DE ALIMENTAÇÃO DE AR CONDICIONADO COM CONDENSADORA INDIVIDUAL   FORNECIMENTO E INSTALAÇÃO. AF_12/2015</t>
  </si>
  <si>
    <t>16.1.2</t>
  </si>
  <si>
    <t>TUBO EM COBRE FLEXÍVEL, DN 5/8", COM ISOLAMENTO, INSTALADO EM RAMAL DE ALIMENTAÇÃO DE AR CONDICIONADO COM CONDENSADORA INDIVIDUAL - FORNECIMENTO E INSTALAÇÃO. AF_12/2015</t>
  </si>
  <si>
    <t>16.1.3</t>
  </si>
  <si>
    <t>REF SBC (070564)</t>
  </si>
  <si>
    <t>INSTALAÇÃO DE AR CONDICIONADO SPLIT ATÉ 30.000BTU. INCLUSIVE CARGA DE GÁS</t>
  </si>
  <si>
    <t>16.2</t>
  </si>
  <si>
    <t>SPLIT TETO 60.000 BTU/h</t>
  </si>
  <si>
    <t>16.2.1</t>
  </si>
  <si>
    <t>TUBO EM COBRE FLEXÍVEL, DN 3/8", COM ISOLAMENTO, INSTALADO EM RAMAL DE ALIMENTAÇÃO DE AR CONDICIONADO COM CONDENSADORA INDIVIDUAL - FORNECIMENTO E INSTALAÇÃO. AF_12/2015</t>
  </si>
  <si>
    <t>16.2.2</t>
  </si>
  <si>
    <t>REF. 97330 + 39666</t>
  </si>
  <si>
    <t>TUBO EM COBRE FLEXÍVEL, DN 3/4 ", COM ISOLAMENTO, INSTALADO EM RAMAL DE ALIMENTAÇÃO DE AR CONDICIONADO COM CONDENSADORA INDIVIDUAL - FORNECIMENTO E INSTALAÇÃO. AF_12/2015</t>
  </si>
  <si>
    <t>16.2.3</t>
  </si>
  <si>
    <t>REF SINAPI (103266)</t>
  </si>
  <si>
    <t>INSTALAÇÃO DE AR CONDICIONADO SPLIT ATÉ 60.000 BTU/H, INCLUSIVE CARGA DE GÁS</t>
  </si>
  <si>
    <t>16.3</t>
  </si>
  <si>
    <t>CONEXÃO ENTRE EVAPORADORA E CONDENSADORA E CAIXA DE PASSAGEM</t>
  </si>
  <si>
    <t>16.3.1</t>
  </si>
  <si>
    <t>REF. SINAPI 91927 + 39258</t>
  </si>
  <si>
    <t>FORNECIMENTO E INSTALAÇÃO DE CABO PP, 3 VIAS X 2,5MM, 1kV</t>
  </si>
  <si>
    <t>16.3.2</t>
  </si>
  <si>
    <t>REF.:  CPOS/CDHU (43.20.130)</t>
  </si>
  <si>
    <t>FORNECIMENTO E INSTALAÇÃO DE CAIXA DE PASSAGEM PARA CONDICIONAMENTO DE AR TIPO SPLIT, COM SAÍDA DE DRENO ÚNICO NA VERTICAL - 39 x 22 x 6 CM</t>
  </si>
  <si>
    <t>16.4</t>
  </si>
  <si>
    <t>INFRAESTRUTURA AR CONDICIONADO</t>
  </si>
  <si>
    <t>16.4.1</t>
  </si>
  <si>
    <t>REF CPOS 38.21.920</t>
  </si>
  <si>
    <t>ELETROCALHA LISA GALVANIZADA A FOGO, 100 X 50 MM, COM ACESSÓRIOS</t>
  </si>
  <si>
    <t>ART - ENGENHEIRO MECÂNICO</t>
  </si>
  <si>
    <t>17</t>
  </si>
  <si>
    <t>JANELAS</t>
  </si>
  <si>
    <t>17.1</t>
  </si>
  <si>
    <t>VERGAS E CONTRAVERGAS</t>
  </si>
  <si>
    <t>17.1.1</t>
  </si>
  <si>
    <t>VERGA MOLDADA IN LOCO EM CONCRETO, ESPESSURA DE *20* CM. AF_03/2024</t>
  </si>
  <si>
    <t>17.1.2</t>
  </si>
  <si>
    <t>CONTRAVERGA MOLDADA IN LOCO EM CONCRETO, ESPESSURA DE *20* CM. AF_03/2024</t>
  </si>
  <si>
    <t>17.2</t>
  </si>
  <si>
    <t>17.2.1</t>
  </si>
  <si>
    <t>JANELA DE ALUMÍNIO DE CORRER COM 4 FOLHAS PARA VIDROS, COM VIDROS, BATENTE, ACABAMENTO COM ACETATO OU BRILHANTE E FERRAGENS. EXCLUSIVE ALIZAR E CONTRAMARCO. FORNECIMENTO E INSTALAÇÃO. AF_12/2019</t>
  </si>
  <si>
    <t>17.2.2</t>
  </si>
  <si>
    <t>CONTRAMARCO DE ALUMÍNIO, FIXAÇÃO COM ARGAMASSA - FORNECIMENTO E INSTALAÇÃO. AF_12/2019</t>
  </si>
  <si>
    <t>17.2.3</t>
  </si>
  <si>
    <t>PEITORIL LINEAR EM GRANITO OU MÁRMORE, L = 15CM, COMPRIMENTO DE ATÉ 2M, ASSENTADO COM ARGAMASSA 1:6 COM ADITIVO. AF_11/2020</t>
  </si>
  <si>
    <t>17.3</t>
  </si>
  <si>
    <t>17.3.1</t>
  </si>
  <si>
    <t>17.3.2</t>
  </si>
  <si>
    <t>17.3.3</t>
  </si>
  <si>
    <t>17.4</t>
  </si>
  <si>
    <t>COPA</t>
  </si>
  <si>
    <t>17.4.1</t>
  </si>
  <si>
    <t>17.4.2</t>
  </si>
  <si>
    <t>17.4.3</t>
  </si>
  <si>
    <t>17.5</t>
  </si>
  <si>
    <t>SANITÁRIOS</t>
  </si>
  <si>
    <t>17.5.1</t>
  </si>
  <si>
    <t>REF.: SINAPI (94569)</t>
  </si>
  <si>
    <t>JANELA DE ALUMÍNIO TIPO MAXIM-AR, COM VIDRO MINI-BOREAL, BATENTE E FERRAGENS. EXCLUSIVE ALIZAR, ACABAMENTO E CONTRAMARCO. FORNECIMENTO E INSTALAÇÃO.</t>
  </si>
  <si>
    <t>M2</t>
  </si>
  <si>
    <t>17.5.2</t>
  </si>
  <si>
    <t>17.5.3</t>
  </si>
  <si>
    <t>17.6</t>
  </si>
  <si>
    <t>SEGUNDO PAVIMENTO</t>
  </si>
  <si>
    <t>17.6.1</t>
  </si>
  <si>
    <t>17.6.2</t>
  </si>
  <si>
    <t>17.6.3</t>
  </si>
  <si>
    <t>18</t>
  </si>
  <si>
    <t>PORTAS INTERNAS</t>
  </si>
  <si>
    <t>18.1</t>
  </si>
  <si>
    <t>SOLEIRA E VERGA</t>
  </si>
  <si>
    <t>18.1.1</t>
  </si>
  <si>
    <t>SOLEIRA EM GRANITO, LARGURA 15 CM, ESPESSURA 2,0 CM. AF_09/2020</t>
  </si>
  <si>
    <t>18.1.2</t>
  </si>
  <si>
    <t>18.2</t>
  </si>
  <si>
    <t>PORTAS DE MADEIRA</t>
  </si>
  <si>
    <t>18.2.1</t>
  </si>
  <si>
    <t>REF 100675</t>
  </si>
  <si>
    <t>KIT DE PORTA-PRONTA DE MADEIRA EM ACABAMENTO MELAMÍNICO BRANCO, FOLHA LEVE OU MÉDIA, 90X210, FIXAÇÃO COM PREENCHIMENTO TOTAL DE ESPUMA EXPANSIVA, INCLUINDO FECHADURA REF ZAMAC - FORNECIMENTO E INSTALAÇÃO.</t>
  </si>
  <si>
    <t>18.2.2</t>
  </si>
  <si>
    <t>REF 100700 + CPOS D.04.000.030205</t>
  </si>
  <si>
    <t>KIT DE PORTA-PRONTA DE MADEIRA EM ACABAMENTO MELAMÍNICO BRANCO, FOLHA LEVE OU MÉDIA, 120X210, FIXAÇÃO COM PREENCHIMENTO TOTAL DE ESPUMA EXPANSIVA, INCLUINDO FECHADURA REF ZAMAC COM TODAS AS FERRAGENS NECESSÁRIAS - FORNECIMENTO E INSTALAÇÃO.</t>
  </si>
  <si>
    <t>19</t>
  </si>
  <si>
    <t>PORTAS E PORTÕES EXTERNOS</t>
  </si>
  <si>
    <t>19.1</t>
  </si>
  <si>
    <t>19.1.1</t>
  </si>
  <si>
    <t>SOLEIRA EM GRANITO, LARGURA 15 CM, ESPESSURA 2,0 CM. AF_09/2020 - EXCETO PORTÃO DE ENROLAR</t>
  </si>
  <si>
    <t>19.1.2</t>
  </si>
  <si>
    <t>VERGA MOLDADA IN LOCO EM CONCRETO, ESPESSURA DE *20* CM. AF_03/2024 - 15 CM PARA CADA LADO</t>
  </si>
  <si>
    <t>19.2</t>
  </si>
  <si>
    <t>PORTÕES METÁLICOS</t>
  </si>
  <si>
    <t>19.2.1</t>
  </si>
  <si>
    <t>PORTA DE ENROLAR COM CAIXA EM TIRAS ARTICULADAS CHAPA 22</t>
  </si>
  <si>
    <t>19.2.2</t>
  </si>
  <si>
    <t>REF. CAERN 1090150</t>
  </si>
  <si>
    <t>PORTÃO EM TUBO METALON 30X50MM E CHAPA METALON N° 18, DE ABRIR, INCL. PINTURA ANTI-CORROSIVA</t>
  </si>
  <si>
    <t>19.2.3</t>
  </si>
  <si>
    <t>PORTA DE FERRO, DE ABRIR, TIPO GRADE COM CHAPA, COM GUARNIÇÕES. AF_12/2019</t>
  </si>
  <si>
    <t>19.2.4</t>
  </si>
  <si>
    <t>PINTURA COM TINTA ALQUÍDICA DE FUNDO (TIPO ZARCÃO) APLICADA A ROLO OU PINCEL SOBRE SUPERFÍCIES METÁLICAS (EXCETO PERFIL) EXECUTADO EM OBRA (POR DEMÃO). AF_01/2020</t>
  </si>
  <si>
    <t>19.2.5</t>
  </si>
  <si>
    <t>20</t>
  </si>
  <si>
    <t>FORRO</t>
  </si>
  <si>
    <t>20.2</t>
  </si>
  <si>
    <t>BANHEIROS, HALL SANIT E SALA AUXILIAR DO DU</t>
  </si>
  <si>
    <t>20.2.1</t>
  </si>
  <si>
    <t>REF SBC 120412</t>
  </si>
  <si>
    <t>FORRO MODULAR DE PVC 625 x 1250MM - FORNECIMENTO E MONTAGEM</t>
  </si>
  <si>
    <t>20.3</t>
  </si>
  <si>
    <t>20.3.1</t>
  </si>
  <si>
    <t>21</t>
  </si>
  <si>
    <t>21.1</t>
  </si>
  <si>
    <t>REVESTIMENTO CERÂMICO PARA PAREDES INTERNAS COM PLACAS TIPO ESMALTADA DE DIMENSÕES 25X35 CM APLICADAS NA ALTURA INTEIRA DAS PAREDES. AF_02/2023_PE</t>
  </si>
  <si>
    <t>21.2</t>
  </si>
  <si>
    <t>BANCADA GRANITO CINZA  150 X 60 CM, COM CUBA DE EMBUTIR DE AÇO, VÁLVULA AMERICANA EM METAL, SIFÃO FLEXÍVEL EM PVC, ENGATE FLEXÍVEL 30 CM, TORNEIRA CROMADA LONGA, DE PAREDE, 1/2" OU 3/4", P/ COZINHA, PADRÃO POPULAR - FORNEC. E INSTALAÇÃO. AF_01/2020</t>
  </si>
  <si>
    <t>22</t>
  </si>
  <si>
    <t>22.1</t>
  </si>
  <si>
    <t>SANITÁRIO FEMININO</t>
  </si>
  <si>
    <t>22.1.1</t>
  </si>
  <si>
    <t>REVESTIMENTOS - PAREDE</t>
  </si>
  <si>
    <t>22.1.1.1</t>
  </si>
  <si>
    <t>22.1.2</t>
  </si>
  <si>
    <t>LOUÇAS E METAIS SANITÁRIOS</t>
  </si>
  <si>
    <t>22.1.2.1</t>
  </si>
  <si>
    <t>VASO SANITÁRIO SIFONADO COM CAIXA ACOPLADA LOUÇA BRANCA - PADRÃO MÉDIO, INCLUSO ENGATE FLEXÍVEL EM METAL CROMADO, 1/2  X 40CM - FORNECIMENTO E INSTALAÇÃO. AF_01/2020</t>
  </si>
  <si>
    <t>22.1.2.2</t>
  </si>
  <si>
    <t>ASSENTO SANITÁRIO CONVENCIONAL - FORNECIMENTO E INSTALACAO. AF_01/2020</t>
  </si>
  <si>
    <t>22.1.2.3</t>
  </si>
  <si>
    <t>REF EMBASA (16.90.10)</t>
  </si>
  <si>
    <t>FORNECIMENTO E INSTALAÇÃO DE BACIA SANITARIA EM LOUÇA, COM CAIXA ACOPLADA, ACIONAMENTO SUPERIOR, INCLUSIVE ASSENTO E ACESSORIOSDE FIXAÇÃO, PARA PCD. ALTURAS CONFORME NBR 9050:2020. SEM SÓCULO.</t>
  </si>
  <si>
    <t>22.1.2.4</t>
  </si>
  <si>
    <t>REF.: SBC 190404 + ORSE 3375</t>
  </si>
  <si>
    <t>FORNECIMENTO E INSTALAÇÃO DE BANCADA EM GRANITO PRETO SÃO GABRIEL. ESPESSURA 2CM - SAIA E RODAPIA DE 10CM</t>
  </si>
  <si>
    <t>22.1.2.5</t>
  </si>
  <si>
    <t>CUBA DE EMBUTIR OVAL EM LOUÇA BRANCA, 35 X 50CM OU EQUIVALENTE, INCLUSO VÁLVULA EM METAL CROMADO E SIFÃO FLEXÍVEL EM PVC - FORNECIMENTO E INSTALAÇÃO. AF_01/2020</t>
  </si>
  <si>
    <t>22.1.2.6</t>
  </si>
  <si>
    <t>REF. SBC 190324</t>
  </si>
  <si>
    <t>TORNEIRA P/ LAVATORIO MESA BICA BAIXA PRESSMATIC COMPACT. FORNECIMENTO E INSTALAÇÃO</t>
  </si>
  <si>
    <t>22.1.2.7</t>
  </si>
  <si>
    <t>REF CPOS 44.01.240</t>
  </si>
  <si>
    <t>LAVATÓRIO EM LOUÇA COM COLUNA SUSPENSA - FORNECIMENTO E INSTALAÇÃO</t>
  </si>
  <si>
    <t>22.1.2.8</t>
  </si>
  <si>
    <t>ENGATE FLEXÍVEL EM INOX, 1/2  X 30CM - FORNECIMENTO E INSTALAÇÃO. AF_01/2020</t>
  </si>
  <si>
    <t>22.1.2.9</t>
  </si>
  <si>
    <t>VÁLVULA EM METAL CROMADO 1.1/2" X 1.1/2" PARA TANQUE OU LAVATÓRIO, COM OU SEM LADRÃO - FORNECIMENTO E INSTALAÇÃO. AF_01/2020</t>
  </si>
  <si>
    <t>22.1.2.10</t>
  </si>
  <si>
    <t>SIFÃO DO TIPO FLEXÍVEL EM PVC 1  X 1.1/2  - FORNECIMENTO E INSTALAÇÃO. AF_01/2020</t>
  </si>
  <si>
    <t>22.1.2.11</t>
  </si>
  <si>
    <t>REF. ORSE 12209</t>
  </si>
  <si>
    <t>TORNEIRA PARA LAVATÓRIO DE MESA COM ALAVANCA  - REF PRESSMATIC BENEFICT DOCOL</t>
  </si>
  <si>
    <t>22.1.3</t>
  </si>
  <si>
    <t>ESPELHOS</t>
  </si>
  <si>
    <t>22.1.3.1</t>
  </si>
  <si>
    <t>ESPELHO CRISTAL, ESPESSURA 4MM, COM PARAFUSOS DE FIXACAO, SEM MOLDURA - 60 x 90cM</t>
  </si>
  <si>
    <t>22.1.3.2</t>
  </si>
  <si>
    <t>ESPELHO CRISTAL, ESPESSURA 4MM, COM PARAFUSOS DE FIXACAO, SEM MOLDURA - 2,95 x 70cM</t>
  </si>
  <si>
    <t>22.1.4</t>
  </si>
  <si>
    <t>DIVISÓRIAS</t>
  </si>
  <si>
    <t>22.1.4.1</t>
  </si>
  <si>
    <t>14.30.070</t>
  </si>
  <si>
    <t>DIVISÓRIA SANITÁRIA EM PAINEL LAMINADO MELAMÍNICO ESTRUTURAL COM PERFIS EM ALUMÍNIO, INCLUSIVE FERRAGEM COMPLETA PARA VÃO DE PORTA</t>
  </si>
  <si>
    <t>22.1.5</t>
  </si>
  <si>
    <t>22.1.5.1</t>
  </si>
  <si>
    <t>PORTA EM ALUMÍNIO DE ABRIR TIPO VENEZIANA COM GUARNIÇÃO, FIXAÇÃO COM PARAFUSOS - FORNECIMENTO E INSTALAÇÃO. AF_12/2019</t>
  </si>
  <si>
    <t>22.1.5.2</t>
  </si>
  <si>
    <t>TARJETA TIPO LIVRE/OCUPADO PARA PORTA DE BANHEIRO. AF_12/2019</t>
  </si>
  <si>
    <t>22.1.6</t>
  </si>
  <si>
    <t>ALARME, BARRAS DE APOIO E BATE MACA</t>
  </si>
  <si>
    <t>22.1.6.1</t>
  </si>
  <si>
    <t>REF. ORSE - 8492 + COTAÇÃO</t>
  </si>
  <si>
    <t>FORNECIMENTO E INSTALAÇÃO DE BARRA DE APOIO EM INOX POLIDO, COMPRIMENTO 40CM, DIAMETRO MINIMO 3CM</t>
  </si>
  <si>
    <t>22.1.6.2</t>
  </si>
  <si>
    <t>REF. ORSE - 8492 + SINAPI 36205</t>
  </si>
  <si>
    <t>FORNECIMENTO E INSTALAÇÃO DE BARRA DE APOIO EM INOX POLIDO, COMPRIMENTO 70CM, DIAMETRO MINIMO 3CM</t>
  </si>
  <si>
    <t>22.1.6.3</t>
  </si>
  <si>
    <t>REF. ORSE - 8492 + SINAPI 36081</t>
  </si>
  <si>
    <t>FORNECIMENTO E INSTALAÇÃO DE BARRA DE APOIO EM INOX POLIDO, COMPRIMENTO 80CM, DIAMETRO MINIMO 3CM</t>
  </si>
  <si>
    <t>22.1.6.4</t>
  </si>
  <si>
    <t>REF. ORSE - 11961</t>
  </si>
  <si>
    <t>ALARME AUDIOVISUAL PARA BANHEIRO PNE, DEFICIENTE FÍSICO, E ROTA DE RUGA  CONFORME NBR 9050 - UTILIZAR EQUIPAMENTO COM BATERIA SEM ALIMENTAÇÃO ELÉTRICA - INCLUSIVE SIRENE</t>
  </si>
  <si>
    <t>22.1.6.5</t>
  </si>
  <si>
    <t>REF. ORSE 7360 + FDE 2.66.40 E 2.67.48</t>
  </si>
  <si>
    <t>BATE MACA DE 900X400MM EM CHAPA DE AÇO INOX 304, E= 1,30MM, POLIDO, DOTADO DE 4 FUROS E PARAFUSOS INOX AUTO ATARRACHANTES, FORNECIMENTO E INSTALAÇÃO</t>
  </si>
  <si>
    <t>22.1.6.6</t>
  </si>
  <si>
    <t>REF.: IOPES 210210 + SBC 11460</t>
  </si>
  <si>
    <t>PRATELEIRA (PORTA-OBJETO) EM GRANITO CINZA ANDORINHA, E=2CM, FIXAÇÃO COM MÃOS FRANCESAS. PROFUNDIDADE 20CM. COMPRIMENTO 30CM. FORNECIMENTO E INSTALAÇÃO</t>
  </si>
  <si>
    <t>44,20</t>
  </si>
  <si>
    <t>4,47</t>
  </si>
  <si>
    <t>22.1.6.7</t>
  </si>
  <si>
    <t>REF. EMOP 18.006.0054-A</t>
  </si>
  <si>
    <t>CABIDE SIMPLES DE SOBREPOR EM METAL CROMADO. FORNECIMENTO E INSTALAÇÃO</t>
  </si>
  <si>
    <t>9,27</t>
  </si>
  <si>
    <t>13,14</t>
  </si>
  <si>
    <t>22.2</t>
  </si>
  <si>
    <t>SANITÁRIO MASCULINO</t>
  </si>
  <si>
    <t>22.2.1</t>
  </si>
  <si>
    <t>22.2.1.1</t>
  </si>
  <si>
    <t>22.2.2</t>
  </si>
  <si>
    <t>22.2.2.1</t>
  </si>
  <si>
    <t>22.2.2.2</t>
  </si>
  <si>
    <t>22.2.2.3</t>
  </si>
  <si>
    <t>22.2.2.4</t>
  </si>
  <si>
    <t>22.2.2.5</t>
  </si>
  <si>
    <t>22.2.2.6</t>
  </si>
  <si>
    <t>22.2.2.7</t>
  </si>
  <si>
    <t>22.2.2.8</t>
  </si>
  <si>
    <t>22.2.2.9</t>
  </si>
  <si>
    <t>22.2.2.10</t>
  </si>
  <si>
    <t>22.2.2.11</t>
  </si>
  <si>
    <t>22.2.3</t>
  </si>
  <si>
    <t>22.2.3.1</t>
  </si>
  <si>
    <t>22.2.3.2</t>
  </si>
  <si>
    <t>22.2.4</t>
  </si>
  <si>
    <t>22.2.4.1</t>
  </si>
  <si>
    <t>22.2.5</t>
  </si>
  <si>
    <t>22.2.5.1</t>
  </si>
  <si>
    <t>22.2.5.2</t>
  </si>
  <si>
    <t>22.2.6</t>
  </si>
  <si>
    <t>22.2.6.1</t>
  </si>
  <si>
    <t>22.2.6.2</t>
  </si>
  <si>
    <t>22.2.6.3</t>
  </si>
  <si>
    <t>22.2.6.4</t>
  </si>
  <si>
    <t>22.2.6.5</t>
  </si>
  <si>
    <t>22.2.6.6</t>
  </si>
  <si>
    <t>22.2.6.7</t>
  </si>
  <si>
    <t>22.3</t>
  </si>
  <si>
    <t>SANITÁRIOS - PLACAS BRAILLE E SINALIZAÇÃO</t>
  </si>
  <si>
    <t>22.3.1</t>
  </si>
  <si>
    <t>REF.: SCO (SC 45.05.0050)</t>
  </si>
  <si>
    <t>PLACA DE ACRÍLICO COM DESENHO, INDICANDO SANITÁRIO (FEMININO, MASCULINO OU UNISSEX) 39X19CM, FORNECIMENTO E INSTALAÇÃO</t>
  </si>
  <si>
    <t>22.3.2</t>
  </si>
  <si>
    <t>REF.:  SBC (202108)</t>
  </si>
  <si>
    <t>FORNECIMENTO E INSTALAÇÃO DE PLACA TATIL BRAILLE/RELEVO ACRILICO 30X9CM. ESCRITA E DESENHO CONFORME PROJETO EXECUTIVO</t>
  </si>
  <si>
    <t>22.3.3</t>
  </si>
  <si>
    <t>REF.: SBC (202107)</t>
  </si>
  <si>
    <t>FORNECIMENTO E INSTALAÇÃO DE PLACA TATIL BRAILLE/RELEVO ACRILICO 30X20CM. ESCRITA E DESENHO CONFORME PROJETO EXECUTIVO</t>
  </si>
  <si>
    <t>23</t>
  </si>
  <si>
    <t>PISO - REVESTIMENTO CERÂMICO</t>
  </si>
  <si>
    <t>23.2</t>
  </si>
  <si>
    <t>23.2.1</t>
  </si>
  <si>
    <t>REVESTIMENTO CERÂMICO PARA PISO COM PLACAS TIPO ESMALTADA DE DIMENSÕES 45X45 CM APLICADA EM AMBIENTES DE ÁREA MAIOR QUE 10 M2. AF_02/2023_PE</t>
  </si>
  <si>
    <t>23.3</t>
  </si>
  <si>
    <t>BANHEIROS</t>
  </si>
  <si>
    <t>23.3.1</t>
  </si>
  <si>
    <t>23.4</t>
  </si>
  <si>
    <t>SALAS CENTRAIS, HALL E ESCADA</t>
  </si>
  <si>
    <t>23.4.1</t>
  </si>
  <si>
    <t>23.4.2</t>
  </si>
  <si>
    <t>RODAPÉ CERÂMICO DE 7CM DE ALTURA COM PLACAS TIPO ESMALTADA DE DIMENSÕES 45X45CM. AF_02/2023</t>
  </si>
  <si>
    <t>23.5</t>
  </si>
  <si>
    <t>23.5.1</t>
  </si>
  <si>
    <t>23.5.2</t>
  </si>
  <si>
    <t>24</t>
  </si>
  <si>
    <t>GUARDA-CORPO E CORRIMÃOS</t>
  </si>
  <si>
    <t>24.1</t>
  </si>
  <si>
    <t>RAMPA FUNDOS - EXTERNO</t>
  </si>
  <si>
    <t>28.1.1</t>
  </si>
  <si>
    <t>REF SETOP SER-COR-010</t>
  </si>
  <si>
    <t>GUARDA-CORPO EM AÇO GALVANIZADO DIN 2440, D = 2", COM SUBDIVISÕES EM TUBO DE AÇO D = 1/2", H = 1,05 M - COM CORRIMÃO SIMPLES DE TUBO DE AÇO GALVANIZADO DE D = 1 1/2"</t>
  </si>
  <si>
    <t>28.1.2</t>
  </si>
  <si>
    <t>28.1.3</t>
  </si>
  <si>
    <t>PINTURA COM TINTA ALQUÍDICA DE ACABAMENTO (ESMALTE SINTÉTICO ACETINADO) APLICADA A ROLO OU PINCEL SOBRE SUPERFÍCIES METÁLICAS (EXCETO PERFIL) EXECUTADO EM OBRA (02 DEMÃOS). AF_01/2020</t>
  </si>
  <si>
    <t>24.2</t>
  </si>
  <si>
    <t>RAMPA CENTRO - EXTERNO</t>
  </si>
  <si>
    <t>28.2.1</t>
  </si>
  <si>
    <t>CORRIMÃO SIMPLES, DIÂMETRO EXTERNO = 1 1/2", EM AÇO GALVANIZADO. AF_04/2019_PS</t>
  </si>
  <si>
    <t>28.2.2</t>
  </si>
  <si>
    <t>28.2.3</t>
  </si>
  <si>
    <t>28.2.4</t>
  </si>
  <si>
    <t>24.3</t>
  </si>
  <si>
    <t>RAMPA HALL - INTERNO</t>
  </si>
  <si>
    <t>28.3.1</t>
  </si>
  <si>
    <t>28.3.2</t>
  </si>
  <si>
    <t>28.3.3</t>
  </si>
  <si>
    <t>28.3.4</t>
  </si>
  <si>
    <t>24.4</t>
  </si>
  <si>
    <t>RAMPA DEPÓSITO DE URNAS - INTERNO</t>
  </si>
  <si>
    <t>28.4.1</t>
  </si>
  <si>
    <t>28.4.2</t>
  </si>
  <si>
    <t>28.4.3</t>
  </si>
  <si>
    <t>24.5</t>
  </si>
  <si>
    <t>PATAMAR DOCA</t>
  </si>
  <si>
    <t>28.5.1</t>
  </si>
  <si>
    <t>REF. SETOP SER-COR-015</t>
  </si>
  <si>
    <t>GUARDA-CORPO EM TUBO GALVANIZADO DIN 2440 D=2", COM SUBDIVISÕES EM TUBO DE AÇO D=1/2", ESPAÇAMENTO ENTRE BARRAS 11CM, H=1,10M.</t>
  </si>
  <si>
    <t>28.5.2</t>
  </si>
  <si>
    <t>28.5.3</t>
  </si>
  <si>
    <t>24.6</t>
  </si>
  <si>
    <t>ESCADA SEGUNDO PAVIMENTO</t>
  </si>
  <si>
    <t>24.3.1</t>
  </si>
  <si>
    <t>24.5.2</t>
  </si>
  <si>
    <t>24.5.3</t>
  </si>
  <si>
    <t>25</t>
  </si>
  <si>
    <t>PREVENÇÃO CONTRA INCÊNDIO</t>
  </si>
  <si>
    <t>25.1</t>
  </si>
  <si>
    <t>SINALIZAÇÃO DE EMERGÊNCIA</t>
  </si>
  <si>
    <t>25.1.1</t>
  </si>
  <si>
    <t>REF. SBC 055918</t>
  </si>
  <si>
    <t>FORNECIMENTO E INSTALAÇÃO DE PLACA FOTOLUMINESCENTE EM PVC 2mm, SÍMBOLO CONFORME CBMPR NPT 020 - RETANGULAR (S2, S3, S12, S8) 26x13cm / QUADRADA (E5, E2, E1, E7) 18x18cm / TRIANGULAR (A5) 35cm DE BASE / CIRCULAR (P1, P2) DIÂMETRO: 20cm</t>
  </si>
  <si>
    <t>25.1.2</t>
  </si>
  <si>
    <t>REF CPOS 30.06.120 + COTAÇÃO</t>
  </si>
  <si>
    <t>FORNECIMENTO E INSTALAÇÃO DE ADESIVO PARA DEMARCAÇÃO DE SOLO P/ EXTINTOR 1,00X1,00M. VERMELHO COM BORDA AMARELA, CONFORME CBMPR NPT 020. ADESIVO VINÍLICO. CODIGO E17</t>
  </si>
  <si>
    <t>25.2</t>
  </si>
  <si>
    <t>ILUMINAÇÃO DE EMERGÊNCIA</t>
  </si>
  <si>
    <t>25.2.1</t>
  </si>
  <si>
    <t>LUMINÁRIA DE EMERGÊNCIA, COM 30 LÂMPADAS LED DE 2 W, SEM REATOR - FORNECIMENTO E INSTALAÇÃO. AF_02/2020</t>
  </si>
  <si>
    <t>25.2.2</t>
  </si>
  <si>
    <t>REF SBC (060418)</t>
  </si>
  <si>
    <t>FORNECIMENTO E INSTALAÇÃO DE LUMINARIA DE EMERGENCIA TIPO FAROLETE. LED 1200 LUMENS 2 FAROIS REF.: SEGURIMAX</t>
  </si>
  <si>
    <t>25.3</t>
  </si>
  <si>
    <t>EXTINTOR DE INCÊNDIO</t>
  </si>
  <si>
    <t>25.3.1</t>
  </si>
  <si>
    <t>REF SBC 055861</t>
  </si>
  <si>
    <t>EXTINTOR PO QUIMICO SECO ABC 4kg NBR 15808:2017 (2A;20B;C)</t>
  </si>
  <si>
    <t>26</t>
  </si>
  <si>
    <t>PISOS EXTERNOS E ESTACIONAMENTOS</t>
  </si>
  <si>
    <t>26.1</t>
  </si>
  <si>
    <t>DEMOLIÇÕES - PISOS EXTERNOS</t>
  </si>
  <si>
    <t>26.1.1</t>
  </si>
  <si>
    <t>DEMOLIÇÃO DE PISO DE CONCRETO SIMPLES, DE FORMA MECANIZADA COM MARTELETE, SEM REAPROVEITAMENTO. AF_09/2023</t>
  </si>
  <si>
    <t>26.1.2</t>
  </si>
  <si>
    <t>REF EMBASA (14.99.25)</t>
  </si>
  <si>
    <t>DEMOLICAO MECANIZADA DE ASFALTO</t>
  </si>
  <si>
    <t>26.2</t>
  </si>
  <si>
    <t>REGULARIZAÇÃO DOS PISOS EXTERNOS</t>
  </si>
  <si>
    <t>26.2.1</t>
  </si>
  <si>
    <t>REF EMOP (08.035.0001-0)</t>
  </si>
  <si>
    <t>FORNECIMENTO, ESPALHAMENTO, COMPACTAÇÃO MECANIZADA DE COLCHÃO DE PÓ-DE-PEDRA, ESPALHADO E COMPRI MIDO MECANICAMENTE, MEDIDA APOS COMPACTACAO</t>
  </si>
  <si>
    <t xml:space="preserve">  M3</t>
  </si>
  <si>
    <t>26.3</t>
  </si>
  <si>
    <t>PAVER</t>
  </si>
  <si>
    <t>26.3.1</t>
  </si>
  <si>
    <t>EXECUÇÃO DE PAVIMENTO EM PISO INTERTRAVADO, COM BLOCO RETANGULAR DE 20 X 10 CM, ESPESSURA 10 CM. AF_10/2022</t>
  </si>
  <si>
    <t>26.5</t>
  </si>
  <si>
    <t>BOCAS DE LOBO</t>
  </si>
  <si>
    <t>26.5.1</t>
  </si>
  <si>
    <t>REF EMOP (06.015.0070-0) + SINAPI 43440</t>
  </si>
  <si>
    <t>FORNECIMENTO E ASSENTAMENTO DE GRELHA E CAIXILHO DE CONCRETO ARMADO PARA BOCA-DE-LOBO, CONFORME MEDIDAS NO LOCAL, UTILIZANDO ARGAMASSA DE CIMENTO E AREIA,NO TRACO 1: 4.</t>
  </si>
  <si>
    <t>26.4</t>
  </si>
  <si>
    <t>SINALIZAÇÃO HORIZONTAL ESTACIONAMENTOS</t>
  </si>
  <si>
    <t>26.4.1</t>
  </si>
  <si>
    <t>PINTURA ACRILICA PARA SINALIZAÇÃO HORIZONTAL EM PISO CIMENTADO</t>
  </si>
  <si>
    <t>26.4.2</t>
  </si>
  <si>
    <t>PINTURA DE DEMARCAÇÃO DE VAGA COM TINTA ACRÍLICA, E = 10 CM, APLICAÇÃO MANUAL. AF_05/2021</t>
  </si>
  <si>
    <t>SINALIZAÇÃO VERTICAL ESTACIONAMENTOS</t>
  </si>
  <si>
    <t>REF. ORSE - 799</t>
  </si>
  <si>
    <t>POSTE EM TUBO DE AÇO GALVANIZADO, PESADO, D=2" (50MM), ALTURA ÚTIL=2,50M, ALTURA TOTAL=3,20M</t>
  </si>
  <si>
    <t>26.5.2</t>
  </si>
  <si>
    <t>REF. ORSE - 7319</t>
  </si>
  <si>
    <t>SINALIZAÇÃO VERTICAL PARA PCD, PLACA METÁLICA 50X70CM, ESTACIONAMENTO RESERVADO. PCD E IDOSO</t>
  </si>
  <si>
    <t>27</t>
  </si>
  <si>
    <t>SERVIÇOS FINAIS</t>
  </si>
  <si>
    <t>27.1</t>
  </si>
  <si>
    <t>REF.: SUDECAP 01.09.11</t>
  </si>
  <si>
    <t>DESMOBILIZAÇÃO DE CONTAINER</t>
  </si>
  <si>
    <t>28</t>
  </si>
  <si>
    <t>CONTAINER - ALUGUEL</t>
  </si>
  <si>
    <t>28.1</t>
  </si>
  <si>
    <t>LOCACAO DE CONTAINER 2,30 X 6,00 M, ALT. 2,50 M, PARA ESCRITORIO, SEM DIVISORIAS INTERNAS E SEM SANITARIO (NAO INCLUI MOBILIZACAO/DESMOBILIZACAO)</t>
  </si>
  <si>
    <t xml:space="preserve"> MES </t>
  </si>
  <si>
    <t>28.2</t>
  </si>
  <si>
    <t>REF.:  AGESUL (0101001176)</t>
  </si>
  <si>
    <t>LOCACAO DE BANHEIRO QUIMICO, INCLUSO 4 HIGIENIZACOES, MOBILIZACAO E DESMOBILIZACAO</t>
  </si>
  <si>
    <t>MES</t>
  </si>
  <si>
    <t>29</t>
  </si>
  <si>
    <t>ISOLAMENTO DE OBRA</t>
  </si>
  <si>
    <t>29.1</t>
  </si>
  <si>
    <t>ISOLAMENTO DE OBRA COM TELA PLASTICA COM MALHA DE 5MM</t>
  </si>
  <si>
    <t>30</t>
  </si>
  <si>
    <t>DESCARTE DE RESÍDUOS FINAIS</t>
  </si>
  <si>
    <t>30.1</t>
  </si>
  <si>
    <t>REF. 72897</t>
  </si>
  <si>
    <t>CARGA MANUAL DE ENTULHO EM CAÇAMBA</t>
  </si>
  <si>
    <t>30.2</t>
  </si>
  <si>
    <t>REF CPOS 05.07.040</t>
  </si>
  <si>
    <t>REMOÇÃO DE ENTULHO SEPARADO DE OBRA COM CAÇAMBA METÁLICA - TERRA, ALVENARIA, CONCRETO, ARGAMASSA, MADEIRA, PAPEL, PLÁSTICO OU METAL</t>
  </si>
  <si>
    <t>30.3</t>
  </si>
  <si>
    <t>REF.: CPOS 05.07.060</t>
  </si>
  <si>
    <t>REMOÇÃO DE ENTULHO DE OBRA COM CAÇAMBA METÁLICA - MATERIAL REJEITADO E MISTURADO POR VEGETAÇÃO, ISOPOR, MANTA ASFÁLTICA E LÃ DE VIDRO</t>
  </si>
  <si>
    <t>30.4</t>
  </si>
  <si>
    <t>REF.: SEINFRA (C5185)</t>
  </si>
  <si>
    <t>DESTINAÇÃO FINAL DO RESÍDUO SOLIDO NÃO SEGREGADO EM TERRENO LICENCIADO - SEM TRANSPORTE</t>
  </si>
  <si>
    <t>30.5</t>
  </si>
  <si>
    <t>REF.: EMBASA (50.52.06)</t>
  </si>
  <si>
    <t>BOTA FORA ENTULHO (CARGA E DESCARGA/ MOM.TRANSPORTE 12.5KM./ ESPALHAMENTO)</t>
  </si>
  <si>
    <t>31</t>
  </si>
  <si>
    <t>ADMINISTRAÇÃO LOCAL</t>
  </si>
  <si>
    <t>31.1</t>
  </si>
  <si>
    <t>PADRÃO TCU</t>
  </si>
  <si>
    <t xml:space="preserve"> TOTAL MATERIAL: </t>
  </si>
  <si>
    <t>TRE-PR</t>
  </si>
  <si>
    <t>BDI</t>
  </si>
  <si>
    <t xml:space="preserve"> TOTAL MÃO-DE-OBRA: </t>
  </si>
  <si>
    <t>HENRY VAZ DREON</t>
  </si>
  <si>
    <t xml:space="preserve"> TOTAL SEM BDI: </t>
  </si>
  <si>
    <t>Engenheiro Civil - CREA-PR: 119.503/D</t>
  </si>
  <si>
    <t>TOTAL BDI:</t>
  </si>
  <si>
    <t>TOTAL GERAL:</t>
  </si>
  <si>
    <t>** COLOCAR O NOME DA EMPRESA, DO RESPONSÁVEL TÉCNICO E O NÚMERO DO REGISTRO DO CREA/CAU COM A FORMAÇÃO ACADÊMICA NAS CÉLULAS C908/ C909/ C910</t>
  </si>
  <si>
    <t>*** BDI CONFORME COMPOSIÇÃO ANÁLITICA</t>
  </si>
  <si>
    <t>O PRAZO TOTAL DE EXECUÇÃO DOS SERVIÇOS É DE 300 DIAS CORRIDOS, LEVANDO EM CONSIDERAÇÃO QUE AS ATIVIDADES SERÃO REALIZADAS EM TODOS OS DIAS DA SEMANA, INCLUINDO OS SÁBADOS DOMINGOS E FERIADOS. NESSE SENTIDO, É FUNDAMENTAL CONSIDERAR OS CUSTOS ADICIONAIS NA PROPOSTA.</t>
  </si>
  <si>
    <t>TRIBUNAL REGIONAL ELEITORAL DO PARANÁ
TRE-PR</t>
  </si>
  <si>
    <t>DEMONSTRATIVO BDI PADRÃO</t>
  </si>
  <si>
    <t>OBRA:</t>
  </si>
  <si>
    <t>Espaço SECTI - Reforma Geral</t>
  </si>
  <si>
    <t>ENDEREÇO:</t>
  </si>
  <si>
    <t>Rua João Parolin, 97
Curitiba - PR</t>
  </si>
  <si>
    <t>RESPONSÁVEL TÉCNICO:</t>
  </si>
  <si>
    <t>Henry Vaz Dreon
Engenheiro Civil - CREA-PR: 119.503</t>
  </si>
  <si>
    <t>FÓRMULA:</t>
  </si>
  <si>
    <t>Referência:</t>
  </si>
  <si>
    <t>Construção de Edifícios</t>
  </si>
  <si>
    <t>Item</t>
  </si>
  <si>
    <t>Médio</t>
  </si>
  <si>
    <t>3º Quartil</t>
  </si>
  <si>
    <t>1º Quartil (Proposto)</t>
  </si>
  <si>
    <t>Descrição</t>
  </si>
  <si>
    <t>AC</t>
  </si>
  <si>
    <t>Administração Central</t>
  </si>
  <si>
    <t>SG</t>
  </si>
  <si>
    <t>Seguro + Garantia</t>
  </si>
  <si>
    <t>R</t>
  </si>
  <si>
    <t>Risco</t>
  </si>
  <si>
    <t>DF</t>
  </si>
  <si>
    <t>Despesa Financeira</t>
  </si>
  <si>
    <t>L</t>
  </si>
  <si>
    <t>Lucro</t>
  </si>
  <si>
    <t>I</t>
  </si>
  <si>
    <t>Impostos</t>
  </si>
  <si>
    <t>Total</t>
  </si>
  <si>
    <t>IMPOSTOS</t>
  </si>
  <si>
    <t>%</t>
  </si>
  <si>
    <t>PIS</t>
  </si>
  <si>
    <t>COFINS</t>
  </si>
  <si>
    <t>CPRB</t>
  </si>
  <si>
    <t>(Contribuição Previdenciária sobre a receita bruta, no caso de desoneração na folha)</t>
  </si>
  <si>
    <t>ISS</t>
  </si>
  <si>
    <t>Base de cálculo do ISS:</t>
  </si>
  <si>
    <t>Alíquota do ISS aplicável:</t>
  </si>
  <si>
    <t>(Limitado a 5,00%)</t>
  </si>
  <si>
    <t>Referência, Fórmula e parâmetros estabelecidos pelo Acórdão 2622/2013-TCU-Plenário</t>
  </si>
  <si>
    <t>EVENTOGRAMA
REFORMA GERAL - ESPAÇOS SECTI
IMÓVEL 97</t>
  </si>
  <si>
    <t>Etapa</t>
  </si>
  <si>
    <t>Valor</t>
  </si>
  <si>
    <t>Valor com Etapas Diluídas</t>
  </si>
  <si>
    <t>Medição 01</t>
  </si>
  <si>
    <t>Medição 02</t>
  </si>
  <si>
    <t>Medição 03</t>
  </si>
  <si>
    <t>Medição 04</t>
  </si>
  <si>
    <t>Medição 05</t>
  </si>
  <si>
    <t>Medição 06</t>
  </si>
  <si>
    <t>Medição 07</t>
  </si>
  <si>
    <t>PAGAMENTO DILUÍDO</t>
  </si>
  <si>
    <t>Total sem BDI</t>
  </si>
  <si>
    <t>Data Estimada da Medição</t>
  </si>
  <si>
    <t>Total com BDI</t>
  </si>
  <si>
    <t>Valor Estimado</t>
  </si>
  <si>
    <t>Total Medições Acumulado</t>
  </si>
  <si>
    <t>Crie um cronograma de projeto nesta planilha.
Digite o título desse projeto na célula B1. 
As informações sobre como usar esta planilha, incluindo instruções para leitores de tela e o autor desta pasta de trabalho, estão na planilha Sobre.
Continue navegando pela coluna A para saber mais.</t>
  </si>
  <si>
    <t>Insira o Nome da empresa na célula B2.</t>
  </si>
  <si>
    <t>Insira o nome do Líder do projeto na célula B3. Insira a data de Início do projeto na célula E3. Início do projeto: o rótulo está na célula C3.</t>
  </si>
  <si>
    <t>A semana de exibição na célula E4 representa a semana inicial a ser exibida no cronograma do projeto na célula I4. A data de início do projeto é considerada Semana 1. Para alterar a semana de exibição, basta inserir um novo número da semana na célula E4.
A data inicial para cada semana, começando com a semana de exibição na célula E4, começa na célula I4 e é calculada automaticamente. Há 8 semanas representadas nesse modo de exibição que vão da célula I4 a célula BF4.
Você não deve modificar essas células.
Semana de exibição: o rótulo está na célula C4.</t>
  </si>
  <si>
    <t>REFORMA GERAL ESPAÇO SECTI - IMÓVEL 97 - TRE-PR</t>
  </si>
  <si>
    <t>Início do projeto:</t>
  </si>
  <si>
    <t>As células I5 a BL5 contêm o número de dias da semana representado no bloco de células acima de cada célula de data e são calculadas automaticamente.
Você não deve modificar essas células.
A data de hoje é contornada em vermelho (hex #AD3815) a partir da data de hoje na linha 5, passando pela coluna de data inteira até o final do cronograma do projeto.</t>
  </si>
  <si>
    <t>Semana de exibição:</t>
  </si>
  <si>
    <t>Esta linha inclui cabeçalhos do cronograma do projeto que estão abaixo deles. 
Navegue de B6 a BL6 para ouvir o conteúdo. A primeira letra de cada dia da semana da data acima daquele cabeçalho começa na célula I6 e continua até a célula BL6.
Todo o gráfico de linha do tempo de projeto é gerado automaticamente com base nas datas de início e término inseridas, usando os formatos condicionais.
Não modifique o conteúdo nas células dentro das colunas após a coluna I, começando na célula I7.</t>
  </si>
  <si>
    <t>OBRA</t>
  </si>
  <si>
    <t>ETAPA</t>
  </si>
  <si>
    <t>CONCLUSÃO</t>
  </si>
  <si>
    <t>INÍCIO</t>
  </si>
  <si>
    <t>TÉRMINO PREVISTO</t>
  </si>
  <si>
    <t>VALOR</t>
  </si>
  <si>
    <t>DIAS</t>
  </si>
  <si>
    <t xml:space="preserve">Não exclua esta linha. Esta linha ficará oculta para preservar uma fórmula usada para realçar o dia atual no cronograma do projeto. </t>
  </si>
  <si>
    <t>A célula B8 contém o título do exemplo da Fase 1. 
Insira um novo Título na célula B8.
Na célula C8, insira o nome a atribuir à fase, caso ela se aplique ao seu projeto.
Na célula D8, insira o Progresso para a fase inteira, caso ela se aplique ao seu projeto.
Nas células E8 e F8, insira as datas de início e término para a fase inteira, caso ela se aplique ao seu projeto. 
O gráfico de Gantt preenche automaticamente as datas apropriadas e sombreia de acordo com o andamento inserido.
Para excluir a fase e trabalhar apenas nas tarefas, basta excluir essa linha.</t>
  </si>
  <si>
    <t xml:space="preserve">A célula B9 contém a tarefa de exemplo "Tarefa 1". 
Insira um novo nome da tarefa na célula B9.
Insira uma pessoa para atribuir a tarefa na célula C9.
Insira o andamento da tarefa na célula D9. Uma barra de progresso é exibida na célula e fica sombreada de acordo com o número na célula. Por exemplo, 50% de progresso sombreia metade da célula.
Insira a data de início da tarefa na célula E9.
Insira a data de término da tarefa na célula F9.
Uma barra de status sombreada das datas inseridas aparece em blocos começando na célula I9 até BL9. </t>
  </si>
  <si>
    <t>As linhas 10 a 13 repetem o padrão da linha 9. 
Repita as instruções da célula A9 para todas as linhas de tarefas nesta planilha. Substitua os dados de exemplo.
Um exemplo de outra fase começa na célula A14. 
Continue inserindo tarefas nas células A10 a A13 ou vá para a célula A14 para saber mais.</t>
  </si>
  <si>
    <r>
      <t xml:space="preserve">TELHAMENTO COM TELHA METÁLICA TERMOACÚSTICA E = 30 MM, COM ATÉ 2 ÁGUAS, INCLUSO IÇAMENTO. </t>
    </r>
    <r>
      <rPr>
        <b/>
        <sz val="10"/>
        <color theme="1"/>
        <rFont val="Arial"/>
        <family val="2"/>
      </rPr>
      <t>PREENCHIMENTO COM PIR.</t>
    </r>
    <r>
      <rPr>
        <sz val="10"/>
        <color theme="1"/>
        <rFont val="Arial"/>
      </rPr>
      <t xml:space="preserve"> </t>
    </r>
    <r>
      <rPr>
        <b/>
        <sz val="10"/>
        <color theme="1"/>
        <rFont val="Arial"/>
      </rPr>
      <t>QUANTIDADE CONFORME PROJEÇÃO EM PLANTA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</si>
</sst>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 #,##0.00_);_(* \(#,##0.00\);_(* &quot;-&quot;??_);_(@_)"/>
    <numFmt numFmtId="165" formatCode="_(&quot;R$ &quot;* #,##0.00_);_(&quot;R$ &quot;* \(#,##0.00\);_(&quot;R$ &quot;* &quot;-&quot;??_);_(@_)"/>
    <numFmt numFmtId="166" formatCode="[$R$ -416]#,##0.00"/>
    <numFmt numFmtId="167" formatCode="* #,##0.00_);_(\ * \(#,##0.00\);_(* #,##0.00_);_(@_)"/>
    <numFmt numFmtId="168" formatCode="_([$R$ -416]* #,##0.00_);_([$R$ -416]* \(#,##0.00\);_([$R$ -416]* &quot;-&quot;??_);_(@_)"/>
    <numFmt numFmtId="169" formatCode="ddd\,\ dd/mm/yyyy"/>
    <numFmt numFmtId="170" formatCode="\ d&quot; de &quot;mmm&quot; de &quot;yyyy"/>
    <numFmt numFmtId="171" formatCode="\ d"/>
    <numFmt numFmtId="172" formatCode="d/m/yy"/>
    <numFmt numFmtId="173" formatCode="_-&quot;R$&quot;\ * #,##0.00_-;\-&quot;R$&quot;\ * #,##0.00_-;_-&quot;R$&quot;\ * &quot;-&quot;??_-;_-@"/>
  </numFmts>
  <fonts count="34">
    <font>
      <sz val="10"/>
      <color rgb="FF000000"/>
      <name val="Arial"/>
      <scheme val="minor"/>
    </font>
    <font>
      <b/>
      <sz val="18"/>
      <color theme="1"/>
      <name val="Arial"/>
    </font>
    <font>
      <sz val="10"/>
      <name val="Arial"/>
    </font>
    <font>
      <b/>
      <sz val="10"/>
      <color theme="1"/>
      <name val="Arial"/>
    </font>
    <font>
      <b/>
      <sz val="10"/>
      <color rgb="FF000000"/>
      <name val="Arial"/>
    </font>
    <font>
      <sz val="10"/>
      <color rgb="FF000000"/>
      <name val="Arial"/>
    </font>
    <font>
      <sz val="10"/>
      <color theme="1"/>
      <name val="Arial"/>
      <scheme val="minor"/>
    </font>
    <font>
      <b/>
      <sz val="9"/>
      <color theme="1"/>
      <name val="Arial"/>
    </font>
    <font>
      <sz val="10"/>
      <color theme="1"/>
      <name val="Arial"/>
    </font>
    <font>
      <b/>
      <sz val="10"/>
      <color rgb="FF0866C6"/>
      <name val="Lato"/>
    </font>
    <font>
      <sz val="10"/>
      <color theme="1"/>
      <name val="Arial"/>
    </font>
    <font>
      <b/>
      <sz val="12"/>
      <color theme="1"/>
      <name val="Arial"/>
    </font>
    <font>
      <b/>
      <sz val="9"/>
      <color rgb="FFFF0000"/>
      <name val="Arial"/>
    </font>
    <font>
      <b/>
      <u/>
      <sz val="14"/>
      <color theme="1"/>
      <name val="Arial"/>
    </font>
    <font>
      <b/>
      <sz val="14"/>
      <color theme="1"/>
      <name val="Arial"/>
    </font>
    <font>
      <b/>
      <sz val="11"/>
      <color theme="1"/>
      <name val="Arial"/>
    </font>
    <font>
      <sz val="11"/>
      <color theme="0"/>
      <name val="Calibri"/>
    </font>
    <font>
      <b/>
      <sz val="20"/>
      <color rgb="FF366092"/>
      <name val="Calibri"/>
    </font>
    <font>
      <sz val="10"/>
      <color theme="1"/>
      <name val="Calibri"/>
    </font>
    <font>
      <b/>
      <sz val="22"/>
      <color rgb="FF595959"/>
      <name val="Calibri"/>
    </font>
    <font>
      <sz val="11"/>
      <color theme="1"/>
      <name val="Calibri"/>
    </font>
    <font>
      <sz val="14"/>
      <color theme="1"/>
      <name val="Calibri"/>
    </font>
    <font>
      <b/>
      <sz val="14"/>
      <color theme="1"/>
      <name val="Calibri"/>
    </font>
    <font>
      <b/>
      <sz val="12"/>
      <color rgb="FF207245"/>
      <name val="Calibri"/>
    </font>
    <font>
      <sz val="9"/>
      <color theme="1"/>
      <name val="Calibri"/>
    </font>
    <font>
      <b/>
      <sz val="9"/>
      <color theme="0"/>
      <name val="Calibri"/>
    </font>
    <font>
      <b/>
      <sz val="9"/>
      <color rgb="FFFFFFFF"/>
      <name val="Calibri"/>
    </font>
    <font>
      <b/>
      <sz val="8"/>
      <color theme="0"/>
      <name val="Calibri"/>
    </font>
    <font>
      <b/>
      <sz val="11"/>
      <color theme="1"/>
      <name val="Calibri"/>
    </font>
    <font>
      <sz val="10"/>
      <color rgb="FF000000"/>
      <name val="Arial"/>
      <scheme val="minor"/>
    </font>
    <font>
      <sz val="10"/>
      <color theme="1"/>
      <name val="Arial"/>
      <family val="2"/>
    </font>
    <font>
      <b/>
      <sz val="10"/>
      <color theme="1"/>
      <name val="Arial"/>
      <family val="2"/>
    </font>
    <font>
      <b/>
      <sz val="10"/>
      <color rgb="FF000000"/>
      <name val="Arial"/>
      <family val="2"/>
      <scheme val="minor"/>
    </font>
    <font>
      <b/>
      <sz val="14"/>
      <color theme="1"/>
      <name val="Arial"/>
      <family val="2"/>
    </font>
  </fonts>
  <fills count="18">
    <fill>
      <patternFill patternType="none"/>
    </fill>
    <fill>
      <patternFill patternType="gray125"/>
    </fill>
    <fill>
      <patternFill patternType="solid">
        <fgColor rgb="FF8DB3E2"/>
        <bgColor rgb="FF8DB3E2"/>
      </patternFill>
    </fill>
    <fill>
      <patternFill patternType="solid">
        <fgColor rgb="FF6FA8DC"/>
        <bgColor rgb="FF6FA8DC"/>
      </patternFill>
    </fill>
    <fill>
      <patternFill patternType="solid">
        <fgColor rgb="FFFFFF00"/>
        <bgColor rgb="FFFFFF00"/>
      </patternFill>
    </fill>
    <fill>
      <patternFill patternType="solid">
        <fgColor rgb="FFFFFFFF"/>
        <bgColor rgb="FFFFFFFF"/>
      </patternFill>
    </fill>
    <fill>
      <patternFill patternType="solid">
        <fgColor rgb="FF9FC5E8"/>
        <bgColor rgb="FF9FC5E8"/>
      </patternFill>
    </fill>
    <fill>
      <patternFill patternType="solid">
        <fgColor rgb="FFCFE2F3"/>
        <bgColor rgb="FFCFE2F3"/>
      </patternFill>
    </fill>
    <fill>
      <patternFill patternType="solid">
        <fgColor rgb="FF95B3D7"/>
        <bgColor rgb="FF95B3D7"/>
      </patternFill>
    </fill>
    <fill>
      <patternFill patternType="solid">
        <fgColor rgb="FFFF0000"/>
        <bgColor rgb="FFFF0000"/>
      </patternFill>
    </fill>
    <fill>
      <patternFill patternType="solid">
        <fgColor rgb="FFF3F3F3"/>
        <bgColor rgb="FFF3F3F3"/>
      </patternFill>
    </fill>
    <fill>
      <patternFill patternType="solid">
        <fgColor rgb="FFD9EAD3"/>
        <bgColor rgb="FFD9EAD3"/>
      </patternFill>
    </fill>
    <fill>
      <patternFill patternType="solid">
        <fgColor rgb="FFEFEFEF"/>
        <bgColor rgb="FFEFEFEF"/>
      </patternFill>
    </fill>
    <fill>
      <patternFill patternType="solid">
        <fgColor theme="0"/>
        <bgColor theme="0"/>
      </patternFill>
    </fill>
    <fill>
      <patternFill patternType="solid">
        <fgColor rgb="FFD6E3BC"/>
        <bgColor rgb="FFD6E3BC"/>
      </patternFill>
    </fill>
    <fill>
      <patternFill patternType="solid">
        <fgColor rgb="FF207245"/>
        <bgColor rgb="FF207245"/>
      </patternFill>
    </fill>
    <fill>
      <patternFill patternType="solid">
        <fgColor rgb="FFF2F2F2"/>
        <bgColor rgb="FFF2F2F2"/>
      </patternFill>
    </fill>
    <fill>
      <patternFill patternType="solid">
        <fgColor rgb="FFD8D8D8"/>
        <bgColor rgb="FFD8D8D8"/>
      </patternFill>
    </fill>
  </fills>
  <borders count="4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right/>
      <top/>
      <bottom/>
      <diagonal/>
    </border>
    <border>
      <left style="thin">
        <color rgb="FFA5A5A5"/>
      </left>
      <right/>
      <top style="thin">
        <color rgb="FFA5A5A5"/>
      </top>
      <bottom/>
      <diagonal/>
    </border>
    <border>
      <left/>
      <right/>
      <top style="thin">
        <color rgb="FFA5A5A5"/>
      </top>
      <bottom/>
      <diagonal/>
    </border>
    <border>
      <left/>
      <right style="thin">
        <color rgb="FFA5A5A5"/>
      </right>
      <top style="thin">
        <color rgb="FFA5A5A5"/>
      </top>
      <bottom/>
      <diagonal/>
    </border>
    <border>
      <left/>
      <right/>
      <top/>
      <bottom style="thin">
        <color rgb="FFA5A5A5"/>
      </bottom>
      <diagonal/>
    </border>
    <border>
      <left style="thin">
        <color rgb="FFA5A5A5"/>
      </left>
      <right/>
      <top/>
      <bottom/>
      <diagonal/>
    </border>
    <border>
      <left/>
      <right style="thin">
        <color rgb="FFA5A5A5"/>
      </right>
      <top/>
      <bottom/>
      <diagonal/>
    </border>
    <border>
      <left/>
      <right/>
      <top style="thin">
        <color rgb="FFA5A5A5"/>
      </top>
      <bottom/>
      <diagonal/>
    </border>
    <border>
      <left style="thin">
        <color rgb="FFA5A5A5"/>
      </left>
      <right style="thin">
        <color rgb="FFA5A5A5"/>
      </right>
      <top/>
      <bottom style="medium">
        <color rgb="FFD8D8D8"/>
      </bottom>
      <diagonal/>
    </border>
    <border>
      <left style="thin">
        <color rgb="FFD8D8D8"/>
      </left>
      <right style="thin">
        <color rgb="FFD8D8D8"/>
      </right>
      <top style="medium">
        <color rgb="FFD8D8D8"/>
      </top>
      <bottom style="medium">
        <color rgb="FFD8D8D8"/>
      </bottom>
      <diagonal/>
    </border>
    <border>
      <left/>
      <right style="thin">
        <color rgb="FFD8D8D8"/>
      </right>
      <top style="medium">
        <color rgb="FFD8D8D8"/>
      </top>
      <bottom style="medium">
        <color rgb="FFD8D8D8"/>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9" fillId="0" borderId="0" applyFont="0" applyFill="0" applyBorder="0" applyAlignment="0" applyProtection="0"/>
  </cellStyleXfs>
  <cellXfs count="206">
    <xf numFmtId="0" fontId="0" fillId="0" borderId="0" xfId="0" applyFont="1" applyAlignment="1"/>
    <xf numFmtId="49" fontId="3" fillId="2" borderId="4"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5" fillId="3" borderId="6" xfId="0" applyNumberFormat="1" applyFont="1" applyFill="1" applyBorder="1" applyAlignment="1">
      <alignment vertical="center" wrapText="1"/>
    </xf>
    <xf numFmtId="4" fontId="5" fillId="3" borderId="6" xfId="0" applyNumberFormat="1" applyFont="1" applyFill="1" applyBorder="1" applyAlignment="1">
      <alignment vertical="center" wrapText="1"/>
    </xf>
    <xf numFmtId="4" fontId="4" fillId="3" borderId="7" xfId="0" applyNumberFormat="1" applyFont="1" applyFill="1" applyBorder="1" applyAlignment="1">
      <alignment horizontal="right" vertical="center" wrapText="1"/>
    </xf>
    <xf numFmtId="166" fontId="6" fillId="0" borderId="0" xfId="0" applyNumberFormat="1" applyFont="1" applyAlignment="1"/>
    <xf numFmtId="166" fontId="6" fillId="0" borderId="0" xfId="0" applyNumberFormat="1" applyFont="1"/>
    <xf numFmtId="49" fontId="3" fillId="0" borderId="8"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8" fillId="0" borderId="9" xfId="0" applyFont="1" applyBorder="1" applyAlignment="1">
      <alignment vertical="center" wrapText="1"/>
    </xf>
    <xf numFmtId="167" fontId="8" fillId="0" borderId="9" xfId="0" applyNumberFormat="1" applyFont="1" applyBorder="1" applyAlignment="1">
      <alignment horizontal="center" vertical="center" wrapText="1"/>
    </xf>
    <xf numFmtId="4" fontId="8" fillId="0" borderId="9" xfId="0" applyNumberFormat="1" applyFont="1" applyBorder="1" applyAlignment="1">
      <alignment horizontal="right" vertical="center" wrapText="1"/>
    </xf>
    <xf numFmtId="167" fontId="8" fillId="0" borderId="9" xfId="0" applyNumberFormat="1" applyFont="1" applyBorder="1" applyAlignment="1">
      <alignment horizontal="right" vertical="center" wrapText="1"/>
    </xf>
    <xf numFmtId="4" fontId="8" fillId="0" borderId="9" xfId="0" applyNumberFormat="1" applyFont="1" applyBorder="1" applyAlignment="1">
      <alignment horizontal="right" vertical="center" wrapText="1"/>
    </xf>
    <xf numFmtId="4" fontId="6" fillId="0" borderId="0" xfId="0" applyNumberFormat="1" applyFont="1"/>
    <xf numFmtId="0" fontId="8" fillId="5" borderId="9" xfId="0" applyFont="1" applyFill="1" applyBorder="1" applyAlignment="1">
      <alignment vertical="center" wrapText="1"/>
    </xf>
    <xf numFmtId="4" fontId="9" fillId="0" borderId="0" xfId="0" applyNumberFormat="1" applyFont="1" applyAlignment="1">
      <alignment horizontal="right"/>
    </xf>
    <xf numFmtId="49" fontId="4" fillId="6" borderId="6" xfId="0" applyNumberFormat="1" applyFont="1" applyFill="1" applyBorder="1" applyAlignment="1">
      <alignment horizontal="center" vertical="center" wrapText="1"/>
    </xf>
    <xf numFmtId="49" fontId="5" fillId="6" borderId="6" xfId="0" applyNumberFormat="1" applyFont="1" applyFill="1" applyBorder="1" applyAlignment="1">
      <alignment vertical="center" wrapText="1"/>
    </xf>
    <xf numFmtId="4" fontId="5" fillId="6" borderId="6" xfId="0" applyNumberFormat="1" applyFont="1" applyFill="1" applyBorder="1" applyAlignment="1">
      <alignment vertical="center" wrapText="1"/>
    </xf>
    <xf numFmtId="4" fontId="4" fillId="6" borderId="7" xfId="0" applyNumberFormat="1" applyFont="1" applyFill="1" applyBorder="1" applyAlignment="1">
      <alignment horizontal="right" vertical="center" wrapText="1"/>
    </xf>
    <xf numFmtId="49" fontId="4" fillId="7" borderId="6" xfId="0" applyNumberFormat="1" applyFont="1" applyFill="1" applyBorder="1" applyAlignment="1">
      <alignment horizontal="center" vertical="center" wrapText="1"/>
    </xf>
    <xf numFmtId="49" fontId="5" fillId="7" borderId="6" xfId="0" applyNumberFormat="1" applyFont="1" applyFill="1" applyBorder="1" applyAlignment="1">
      <alignment vertical="center" wrapText="1"/>
    </xf>
    <xf numFmtId="4" fontId="5" fillId="7" borderId="6" xfId="0" applyNumberFormat="1" applyFont="1" applyFill="1" applyBorder="1" applyAlignment="1">
      <alignment vertical="center" wrapText="1"/>
    </xf>
    <xf numFmtId="4" fontId="4" fillId="7" borderId="7" xfId="0" applyNumberFormat="1" applyFont="1" applyFill="1" applyBorder="1" applyAlignment="1">
      <alignment horizontal="right" vertical="center" wrapText="1"/>
    </xf>
    <xf numFmtId="0" fontId="7" fillId="0" borderId="9" xfId="0" applyFont="1" applyBorder="1" applyAlignment="1">
      <alignment horizontal="center" vertical="center" wrapText="1"/>
    </xf>
    <xf numFmtId="0" fontId="8" fillId="0" borderId="9" xfId="0" applyFont="1" applyBorder="1" applyAlignment="1">
      <alignment vertical="center" wrapText="1"/>
    </xf>
    <xf numFmtId="167" fontId="8"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8" fillId="0" borderId="9" xfId="0" applyNumberFormat="1" applyFont="1" applyBorder="1" applyAlignment="1">
      <alignment vertical="center" wrapText="1"/>
    </xf>
    <xf numFmtId="49" fontId="4" fillId="5" borderId="6" xfId="0" applyNumberFormat="1" applyFont="1" applyFill="1" applyBorder="1" applyAlignment="1">
      <alignment horizontal="center" vertical="center" wrapText="1"/>
    </xf>
    <xf numFmtId="49" fontId="5" fillId="5" borderId="6" xfId="0" applyNumberFormat="1" applyFont="1" applyFill="1" applyBorder="1" applyAlignment="1">
      <alignment vertical="center" wrapText="1"/>
    </xf>
    <xf numFmtId="0" fontId="10" fillId="0" borderId="9" xfId="0" applyFont="1" applyBorder="1" applyAlignment="1">
      <alignment horizontal="left" vertical="center" wrapText="1"/>
    </xf>
    <xf numFmtId="49" fontId="5" fillId="5" borderId="6" xfId="0" applyNumberFormat="1" applyFont="1" applyFill="1" applyBorder="1" applyAlignment="1">
      <alignment horizontal="center" vertical="center" wrapText="1"/>
    </xf>
    <xf numFmtId="4" fontId="5" fillId="5" borderId="6" xfId="0" applyNumberFormat="1" applyFont="1" applyFill="1" applyBorder="1" applyAlignment="1">
      <alignment vertical="center" wrapText="1"/>
    </xf>
    <xf numFmtId="4" fontId="8" fillId="5" borderId="9" xfId="0" applyNumberFormat="1" applyFont="1" applyFill="1" applyBorder="1" applyAlignment="1">
      <alignment horizontal="right" vertical="center" wrapText="1"/>
    </xf>
    <xf numFmtId="0" fontId="7" fillId="5" borderId="9" xfId="0" applyFont="1" applyFill="1" applyBorder="1" applyAlignment="1">
      <alignment horizontal="center" vertical="center" wrapText="1"/>
    </xf>
    <xf numFmtId="0" fontId="8" fillId="5" borderId="9" xfId="0" applyFont="1" applyFill="1" applyBorder="1" applyAlignment="1">
      <alignment vertical="center" wrapText="1"/>
    </xf>
    <xf numFmtId="167" fontId="8" fillId="5" borderId="9" xfId="0" applyNumberFormat="1" applyFont="1" applyFill="1" applyBorder="1" applyAlignment="1">
      <alignment horizontal="center" vertical="center" wrapText="1"/>
    </xf>
    <xf numFmtId="4" fontId="8" fillId="5" borderId="9" xfId="0" applyNumberFormat="1" applyFont="1" applyFill="1" applyBorder="1" applyAlignment="1">
      <alignment horizontal="right" vertical="center" wrapText="1"/>
    </xf>
    <xf numFmtId="0" fontId="6" fillId="0" borderId="0" xfId="0" applyFont="1" applyAlignment="1">
      <alignment vertical="center" wrapText="1"/>
    </xf>
    <xf numFmtId="49" fontId="3" fillId="0" borderId="8" xfId="0" applyNumberFormat="1" applyFont="1" applyBorder="1" applyAlignment="1">
      <alignment horizontal="center" vertical="center" wrapText="1"/>
    </xf>
    <xf numFmtId="0" fontId="7" fillId="5" borderId="9" xfId="0" applyFont="1" applyFill="1" applyBorder="1" applyAlignment="1">
      <alignment horizontal="center" vertical="center" wrapText="1"/>
    </xf>
    <xf numFmtId="167" fontId="8" fillId="5" borderId="9"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9" fontId="3" fillId="6" borderId="6" xfId="0" applyNumberFormat="1" applyFont="1" applyFill="1" applyBorder="1" applyAlignment="1">
      <alignment horizontal="center" vertical="center" wrapText="1"/>
    </xf>
    <xf numFmtId="49" fontId="8" fillId="6" borderId="6" xfId="0" applyNumberFormat="1" applyFont="1" applyFill="1" applyBorder="1" applyAlignment="1">
      <alignment vertical="center"/>
    </xf>
    <xf numFmtId="49" fontId="3" fillId="6" borderId="6" xfId="0" applyNumberFormat="1" applyFont="1" applyFill="1" applyBorder="1" applyAlignment="1">
      <alignment horizontal="center" vertical="center" wrapText="1"/>
    </xf>
    <xf numFmtId="4" fontId="8" fillId="6" borderId="6" xfId="0" applyNumberFormat="1" applyFont="1" applyFill="1" applyBorder="1" applyAlignment="1">
      <alignment vertical="center"/>
    </xf>
    <xf numFmtId="4" fontId="3" fillId="6" borderId="7" xfId="0" applyNumberFormat="1" applyFont="1" applyFill="1" applyBorder="1" applyAlignment="1">
      <alignment horizontal="right" vertical="center" wrapText="1"/>
    </xf>
    <xf numFmtId="0" fontId="7" fillId="0" borderId="9" xfId="0" applyFont="1" applyBorder="1" applyAlignment="1">
      <alignment horizontal="center" wrapText="1"/>
    </xf>
    <xf numFmtId="0" fontId="8" fillId="0" borderId="9" xfId="0" applyFont="1" applyBorder="1" applyAlignment="1">
      <alignment wrapText="1"/>
    </xf>
    <xf numFmtId="167" fontId="8" fillId="0" borderId="9" xfId="0" applyNumberFormat="1" applyFont="1" applyBorder="1" applyAlignment="1">
      <alignment horizontal="center" wrapText="1"/>
    </xf>
    <xf numFmtId="4" fontId="8" fillId="0" borderId="9" xfId="0" applyNumberFormat="1" applyFont="1" applyBorder="1" applyAlignment="1">
      <alignment horizontal="right" wrapText="1"/>
    </xf>
    <xf numFmtId="49" fontId="3" fillId="3" borderId="6" xfId="0" applyNumberFormat="1" applyFont="1" applyFill="1" applyBorder="1" applyAlignment="1">
      <alignment horizontal="center" vertical="center" wrapText="1"/>
    </xf>
    <xf numFmtId="49" fontId="8" fillId="3" borderId="6" xfId="0" applyNumberFormat="1" applyFont="1" applyFill="1" applyBorder="1" applyAlignment="1">
      <alignment vertical="center"/>
    </xf>
    <xf numFmtId="49" fontId="3" fillId="3" borderId="6" xfId="0" applyNumberFormat="1" applyFont="1" applyFill="1" applyBorder="1" applyAlignment="1">
      <alignment horizontal="center" vertical="center" wrapText="1"/>
    </xf>
    <xf numFmtId="4" fontId="8" fillId="3" borderId="6" xfId="0" applyNumberFormat="1" applyFont="1" applyFill="1" applyBorder="1" applyAlignment="1">
      <alignment vertical="center"/>
    </xf>
    <xf numFmtId="4" fontId="3" fillId="3" borderId="7" xfId="0" applyNumberFormat="1" applyFont="1" applyFill="1" applyBorder="1" applyAlignment="1">
      <alignment horizontal="right" vertical="center" wrapText="1"/>
    </xf>
    <xf numFmtId="49" fontId="3" fillId="7" borderId="6" xfId="0" applyNumberFormat="1" applyFont="1" applyFill="1" applyBorder="1" applyAlignment="1">
      <alignment horizontal="center" vertical="center" wrapText="1"/>
    </xf>
    <xf numFmtId="49" fontId="8" fillId="7" borderId="6" xfId="0" applyNumberFormat="1" applyFont="1" applyFill="1" applyBorder="1" applyAlignment="1">
      <alignment vertical="center"/>
    </xf>
    <xf numFmtId="49" fontId="3" fillId="7" borderId="6" xfId="0" applyNumberFormat="1" applyFont="1" applyFill="1" applyBorder="1" applyAlignment="1">
      <alignment horizontal="center" vertical="center" wrapText="1"/>
    </xf>
    <xf numFmtId="4" fontId="8" fillId="7" borderId="6" xfId="0" applyNumberFormat="1" applyFont="1" applyFill="1" applyBorder="1" applyAlignment="1">
      <alignment vertical="center"/>
    </xf>
    <xf numFmtId="4" fontId="3" fillId="7" borderId="7" xfId="0" applyNumberFormat="1" applyFont="1" applyFill="1" applyBorder="1" applyAlignment="1">
      <alignment horizontal="right" vertical="center" wrapText="1"/>
    </xf>
    <xf numFmtId="49" fontId="8" fillId="6" borderId="9" xfId="0" applyNumberFormat="1" applyFont="1" applyFill="1" applyBorder="1" applyAlignment="1">
      <alignment vertical="center"/>
    </xf>
    <xf numFmtId="49" fontId="3" fillId="6" borderId="9" xfId="0" applyNumberFormat="1" applyFont="1" applyFill="1" applyBorder="1" applyAlignment="1">
      <alignment horizontal="center" vertical="center" wrapText="1"/>
    </xf>
    <xf numFmtId="4" fontId="8" fillId="6" borderId="9" xfId="0" applyNumberFormat="1" applyFont="1" applyFill="1" applyBorder="1" applyAlignment="1">
      <alignment vertical="center"/>
    </xf>
    <xf numFmtId="49" fontId="8" fillId="8" borderId="11" xfId="0" applyNumberFormat="1" applyFont="1" applyFill="1" applyBorder="1" applyAlignment="1">
      <alignment vertical="center"/>
    </xf>
    <xf numFmtId="0" fontId="8" fillId="8" borderId="11" xfId="0" applyFont="1" applyFill="1" applyBorder="1" applyAlignment="1">
      <alignment vertical="center"/>
    </xf>
    <xf numFmtId="165" fontId="8" fillId="8" borderId="11" xfId="0" applyNumberFormat="1" applyFont="1" applyFill="1" applyBorder="1" applyAlignment="1">
      <alignment vertical="center"/>
    </xf>
    <xf numFmtId="165" fontId="7" fillId="8" borderId="11" xfId="0" applyNumberFormat="1" applyFont="1" applyFill="1" applyBorder="1" applyAlignment="1">
      <alignment horizontal="right" vertical="center"/>
    </xf>
    <xf numFmtId="165" fontId="7" fillId="4" borderId="11" xfId="0" applyNumberFormat="1" applyFont="1" applyFill="1" applyBorder="1" applyAlignment="1">
      <alignment horizontal="center" vertical="center" wrapText="1"/>
    </xf>
    <xf numFmtId="49" fontId="8" fillId="8" borderId="12" xfId="0" applyNumberFormat="1" applyFont="1" applyFill="1" applyBorder="1" applyAlignment="1">
      <alignment vertical="center"/>
    </xf>
    <xf numFmtId="0" fontId="8" fillId="8" borderId="12" xfId="0" applyFont="1" applyFill="1" applyBorder="1" applyAlignment="1">
      <alignment vertical="center"/>
    </xf>
    <xf numFmtId="165" fontId="8" fillId="8" borderId="12" xfId="0" applyNumberFormat="1" applyFont="1" applyFill="1" applyBorder="1" applyAlignment="1">
      <alignment vertical="center"/>
    </xf>
    <xf numFmtId="165" fontId="7" fillId="8" borderId="12" xfId="0" applyNumberFormat="1" applyFont="1" applyFill="1" applyBorder="1" applyAlignment="1">
      <alignment horizontal="right" vertical="center"/>
    </xf>
    <xf numFmtId="0" fontId="8" fillId="0" borderId="19" xfId="0" applyFont="1" applyBorder="1"/>
    <xf numFmtId="10" fontId="6" fillId="0" borderId="0" xfId="0" applyNumberFormat="1" applyFont="1" applyAlignment="1"/>
    <xf numFmtId="0" fontId="8" fillId="0" borderId="11" xfId="0" applyFont="1" applyBorder="1" applyAlignment="1">
      <alignment vertical="center"/>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wrapText="1"/>
    </xf>
    <xf numFmtId="10" fontId="8" fillId="0" borderId="11" xfId="0" applyNumberFormat="1" applyFont="1" applyBorder="1" applyAlignment="1">
      <alignment horizontal="center" vertical="center" wrapText="1"/>
    </xf>
    <xf numFmtId="10" fontId="8" fillId="0" borderId="11" xfId="0" applyNumberFormat="1" applyFont="1" applyBorder="1" applyAlignment="1">
      <alignment horizontal="center" vertical="center" wrapText="1"/>
    </xf>
    <xf numFmtId="10" fontId="3" fillId="0" borderId="11" xfId="0" applyNumberFormat="1" applyFont="1" applyBorder="1" applyAlignment="1">
      <alignment horizontal="center" vertical="center" wrapText="1"/>
    </xf>
    <xf numFmtId="0" fontId="8" fillId="0" borderId="11" xfId="0" applyFont="1" applyBorder="1" applyAlignment="1">
      <alignment vertical="center" wrapText="1"/>
    </xf>
    <xf numFmtId="0" fontId="8" fillId="0" borderId="22" xfId="0" applyFont="1" applyBorder="1" applyAlignment="1">
      <alignment vertical="center"/>
    </xf>
    <xf numFmtId="10" fontId="3" fillId="0" borderId="22" xfId="0" applyNumberFormat="1" applyFont="1" applyBorder="1" applyAlignment="1">
      <alignment horizontal="center" vertical="center" wrapText="1"/>
    </xf>
    <xf numFmtId="0" fontId="8" fillId="0" borderId="0" xfId="0" applyFont="1" applyAlignment="1">
      <alignment vertical="center"/>
    </xf>
    <xf numFmtId="0" fontId="14" fillId="0" borderId="23" xfId="0" applyFont="1" applyBorder="1" applyAlignment="1">
      <alignment horizontal="center" vertical="center" wrapText="1"/>
    </xf>
    <xf numFmtId="10" fontId="14" fillId="0" borderId="24" xfId="0" applyNumberFormat="1" applyFont="1" applyBorder="1" applyAlignment="1">
      <alignment horizontal="center" vertical="center" wrapText="1"/>
    </xf>
    <xf numFmtId="0" fontId="11" fillId="10" borderId="8" xfId="0" applyFont="1" applyFill="1" applyBorder="1" applyAlignment="1">
      <alignment horizontal="center" vertical="center"/>
    </xf>
    <xf numFmtId="0" fontId="11" fillId="10" borderId="9" xfId="0" applyFont="1" applyFill="1" applyBorder="1" applyAlignment="1">
      <alignment horizontal="center" vertical="center" wrapText="1"/>
    </xf>
    <xf numFmtId="168" fontId="3" fillId="11" borderId="11" xfId="0" applyNumberFormat="1" applyFont="1" applyFill="1" applyBorder="1" applyAlignment="1">
      <alignment horizontal="center" vertical="center" wrapText="1"/>
    </xf>
    <xf numFmtId="10" fontId="8" fillId="12" borderId="11" xfId="0" applyNumberFormat="1" applyFont="1" applyFill="1" applyBorder="1" applyAlignment="1">
      <alignment horizontal="center" vertical="center" wrapText="1"/>
    </xf>
    <xf numFmtId="49" fontId="15" fillId="12" borderId="1" xfId="0" applyNumberFormat="1" applyFont="1" applyFill="1" applyBorder="1" applyAlignment="1">
      <alignment horizontal="center" vertical="center" wrapText="1"/>
    </xf>
    <xf numFmtId="168" fontId="3" fillId="12" borderId="3" xfId="0" applyNumberFormat="1" applyFont="1" applyFill="1" applyBorder="1" applyAlignment="1">
      <alignment horizontal="center" vertical="center" wrapText="1"/>
    </xf>
    <xf numFmtId="0" fontId="3" fillId="0" borderId="9" xfId="0" applyFont="1" applyBorder="1" applyAlignment="1">
      <alignment horizontal="center" vertical="center" wrapText="1"/>
    </xf>
    <xf numFmtId="14" fontId="3" fillId="0" borderId="9" xfId="0" applyNumberFormat="1" applyFont="1" applyBorder="1" applyAlignment="1">
      <alignment horizontal="center" vertical="center" wrapText="1"/>
    </xf>
    <xf numFmtId="166" fontId="3" fillId="0" borderId="9" xfId="0" applyNumberFormat="1" applyFont="1" applyBorder="1" applyAlignment="1">
      <alignment horizontal="center" vertical="center" wrapText="1"/>
    </xf>
    <xf numFmtId="0" fontId="8" fillId="0" borderId="21" xfId="0" applyFont="1" applyBorder="1" applyAlignment="1">
      <alignment vertical="center"/>
    </xf>
    <xf numFmtId="0" fontId="16" fillId="0" borderId="0" xfId="0" applyFont="1" applyAlignment="1">
      <alignment wrapText="1"/>
    </xf>
    <xf numFmtId="0" fontId="17" fillId="0" borderId="0" xfId="0" applyFont="1" applyAlignment="1">
      <alignment horizontal="center" vertical="center"/>
    </xf>
    <xf numFmtId="14" fontId="18" fillId="0" borderId="0" xfId="0" applyNumberFormat="1" applyFont="1"/>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0" fontId="16" fillId="0" borderId="0" xfId="0" applyFont="1"/>
    <xf numFmtId="0" fontId="19" fillId="0" borderId="0" xfId="0" applyFont="1" applyAlignment="1">
      <alignment horizontal="left"/>
    </xf>
    <xf numFmtId="0" fontId="20" fillId="0" borderId="0" xfId="0" applyFont="1" applyAlignment="1">
      <alignment horizontal="center" vertical="center"/>
    </xf>
    <xf numFmtId="14" fontId="20" fillId="0" borderId="0" xfId="0" applyNumberFormat="1" applyFont="1"/>
    <xf numFmtId="0" fontId="20" fillId="0" borderId="0" xfId="0" applyFont="1" applyAlignment="1">
      <alignment horizontal="center"/>
    </xf>
    <xf numFmtId="0" fontId="21" fillId="0" borderId="0" xfId="0" applyFont="1"/>
    <xf numFmtId="14" fontId="20" fillId="13" borderId="28" xfId="0" applyNumberFormat="1" applyFont="1" applyFill="1" applyBorder="1"/>
    <xf numFmtId="0" fontId="20" fillId="13" borderId="28" xfId="0" applyFont="1" applyFill="1" applyBorder="1" applyAlignment="1">
      <alignment horizontal="center"/>
    </xf>
    <xf numFmtId="169" fontId="20" fillId="13" borderId="28" xfId="0" applyNumberFormat="1" applyFont="1" applyFill="1" applyBorder="1" applyAlignment="1">
      <alignment vertical="center"/>
    </xf>
    <xf numFmtId="0" fontId="23" fillId="0" borderId="0" xfId="0" applyFont="1" applyAlignment="1">
      <alignment horizontal="center" vertical="center" wrapText="1"/>
    </xf>
    <xf numFmtId="14" fontId="18" fillId="13" borderId="28" xfId="0" applyNumberFormat="1" applyFont="1" applyFill="1" applyBorder="1" applyAlignment="1">
      <alignment horizontal="right" vertical="top"/>
    </xf>
    <xf numFmtId="14" fontId="18" fillId="13" borderId="28" xfId="0" applyNumberFormat="1" applyFont="1" applyFill="1" applyBorder="1" applyAlignment="1">
      <alignment horizontal="right" vertical="top"/>
    </xf>
    <xf numFmtId="0" fontId="20" fillId="0" borderId="32" xfId="0" applyFont="1" applyBorder="1" applyAlignment="1">
      <alignment horizontal="center" vertical="center"/>
    </xf>
    <xf numFmtId="0" fontId="18" fillId="13" borderId="28" xfId="0" applyFont="1" applyFill="1" applyBorder="1" applyAlignment="1">
      <alignment horizontal="right" vertical="top"/>
    </xf>
    <xf numFmtId="171" fontId="24" fillId="14" borderId="33" xfId="0" applyNumberFormat="1" applyFont="1" applyFill="1" applyBorder="1" applyAlignment="1">
      <alignment horizontal="center" vertical="center"/>
    </xf>
    <xf numFmtId="171" fontId="24" fillId="14" borderId="28" xfId="0" applyNumberFormat="1" applyFont="1" applyFill="1" applyBorder="1" applyAlignment="1">
      <alignment horizontal="center" vertical="center"/>
    </xf>
    <xf numFmtId="171" fontId="24" fillId="14" borderId="34" xfId="0" applyNumberFormat="1" applyFont="1" applyFill="1" applyBorder="1" applyAlignment="1">
      <alignment horizontal="center" vertical="center"/>
    </xf>
    <xf numFmtId="0" fontId="25" fillId="15" borderId="35" xfId="0" applyFont="1" applyFill="1" applyBorder="1" applyAlignment="1">
      <alignment horizontal="left" vertical="center"/>
    </xf>
    <xf numFmtId="0" fontId="25" fillId="15" borderId="35" xfId="0" applyFont="1" applyFill="1" applyBorder="1" applyAlignment="1">
      <alignment horizontal="center" vertical="center" wrapText="1"/>
    </xf>
    <xf numFmtId="14" fontId="25" fillId="15" borderId="35" xfId="0" applyNumberFormat="1" applyFont="1" applyFill="1" applyBorder="1" applyAlignment="1">
      <alignment horizontal="center" vertical="center" wrapText="1"/>
    </xf>
    <xf numFmtId="0" fontId="26" fillId="15" borderId="35" xfId="0" applyFont="1" applyFill="1" applyBorder="1" applyAlignment="1">
      <alignment horizontal="center" vertical="center" wrapText="1"/>
    </xf>
    <xf numFmtId="0" fontId="27" fillId="15" borderId="36" xfId="0" applyFont="1" applyFill="1" applyBorder="1" applyAlignment="1">
      <alignment horizontal="center" vertical="center" shrinkToFit="1"/>
    </xf>
    <xf numFmtId="0" fontId="20" fillId="0" borderId="0" xfId="0" applyFont="1" applyAlignment="1">
      <alignment horizontal="center" vertical="center" wrapText="1"/>
    </xf>
    <xf numFmtId="0" fontId="6" fillId="0" borderId="0" xfId="0" applyFont="1"/>
    <xf numFmtId="0" fontId="20" fillId="0" borderId="37" xfId="0" applyFont="1" applyBorder="1" applyAlignment="1">
      <alignment vertical="center"/>
    </xf>
    <xf numFmtId="0" fontId="28" fillId="14" borderId="11" xfId="0" applyFont="1" applyFill="1" applyBorder="1" applyAlignment="1">
      <alignment horizontal="left" vertical="center" wrapText="1"/>
    </xf>
    <xf numFmtId="0" fontId="20" fillId="14" borderId="11" xfId="0" applyFont="1" applyFill="1" applyBorder="1" applyAlignment="1">
      <alignment horizontal="center" vertical="center"/>
    </xf>
    <xf numFmtId="14" fontId="20" fillId="14" borderId="11" xfId="0" applyNumberFormat="1" applyFont="1" applyFill="1" applyBorder="1" applyAlignment="1">
      <alignment horizontal="center" vertical="center"/>
    </xf>
    <xf numFmtId="172" fontId="20" fillId="14" borderId="11" xfId="0" applyNumberFormat="1" applyFont="1" applyFill="1" applyBorder="1" applyAlignment="1">
      <alignment horizontal="center" vertical="center"/>
    </xf>
    <xf numFmtId="173" fontId="20" fillId="14" borderId="11" xfId="0" applyNumberFormat="1" applyFont="1" applyFill="1" applyBorder="1" applyAlignment="1">
      <alignment horizontal="center" vertical="center"/>
    </xf>
    <xf numFmtId="0" fontId="20" fillId="14" borderId="11" xfId="0" applyFont="1" applyFill="1" applyBorder="1" applyAlignment="1">
      <alignment horizontal="center" vertical="center"/>
    </xf>
    <xf numFmtId="0" fontId="20" fillId="0" borderId="38" xfId="0" applyFont="1" applyBorder="1" applyAlignment="1">
      <alignment vertical="center"/>
    </xf>
    <xf numFmtId="49" fontId="20" fillId="16" borderId="11" xfId="0" applyNumberFormat="1" applyFont="1" applyFill="1" applyBorder="1" applyAlignment="1">
      <alignment horizontal="left" vertical="center" wrapText="1"/>
    </xf>
    <xf numFmtId="0" fontId="20" fillId="16" borderId="11" xfId="0" applyFont="1" applyFill="1" applyBorder="1" applyAlignment="1">
      <alignment horizontal="center" vertical="center" wrapText="1"/>
    </xf>
    <xf numFmtId="172" fontId="20" fillId="17" borderId="11" xfId="0" applyNumberFormat="1" applyFont="1" applyFill="1" applyBorder="1" applyAlignment="1">
      <alignment horizontal="center" vertical="center"/>
    </xf>
    <xf numFmtId="172" fontId="20" fillId="16" borderId="11" xfId="0" applyNumberFormat="1" applyFont="1" applyFill="1" applyBorder="1" applyAlignment="1">
      <alignment horizontal="center" vertical="center"/>
    </xf>
    <xf numFmtId="173" fontId="20" fillId="16" borderId="11" xfId="0" applyNumberFormat="1" applyFont="1" applyFill="1" applyBorder="1" applyAlignment="1">
      <alignment horizontal="center" vertical="center"/>
    </xf>
    <xf numFmtId="0" fontId="20" fillId="0" borderId="11" xfId="0" applyFont="1" applyBorder="1" applyAlignment="1">
      <alignment horizontal="center" vertical="center"/>
    </xf>
    <xf numFmtId="49" fontId="20" fillId="16" borderId="11" xfId="0" applyNumberFormat="1" applyFont="1" applyFill="1" applyBorder="1" applyAlignment="1">
      <alignment horizontal="left" vertical="top" wrapText="1"/>
    </xf>
    <xf numFmtId="172" fontId="20" fillId="17" borderId="11" xfId="0" applyNumberFormat="1" applyFont="1" applyFill="1" applyBorder="1" applyAlignment="1">
      <alignment horizontal="center" vertical="center"/>
    </xf>
    <xf numFmtId="0" fontId="30" fillId="0" borderId="9" xfId="0" applyFont="1" applyBorder="1" applyAlignment="1">
      <alignment vertical="center" wrapText="1"/>
    </xf>
    <xf numFmtId="49" fontId="4" fillId="5" borderId="18" xfId="0" applyNumberFormat="1" applyFont="1" applyFill="1" applyBorder="1" applyAlignment="1">
      <alignment horizontal="center" vertical="center" wrapText="1"/>
    </xf>
    <xf numFmtId="0" fontId="11" fillId="10" borderId="21" xfId="0" applyFont="1" applyFill="1" applyBorder="1" applyAlignment="1">
      <alignment horizontal="center" vertical="center"/>
    </xf>
    <xf numFmtId="0" fontId="32" fillId="0" borderId="39" xfId="0" applyFont="1" applyBorder="1" applyAlignment="1">
      <alignment horizontal="center" vertical="center"/>
    </xf>
    <xf numFmtId="44" fontId="0" fillId="0" borderId="39" xfId="1" applyFont="1" applyBorder="1" applyAlignment="1">
      <alignment horizontal="right" vertical="center"/>
    </xf>
    <xf numFmtId="2" fontId="8" fillId="4" borderId="7" xfId="0" applyNumberFormat="1" applyFont="1" applyFill="1" applyBorder="1" applyAlignment="1" applyProtection="1">
      <alignment horizontal="right" vertical="center" wrapText="1"/>
      <protection locked="0"/>
    </xf>
    <xf numFmtId="49" fontId="5" fillId="3" borderId="6" xfId="0" applyNumberFormat="1" applyFont="1" applyFill="1" applyBorder="1" applyAlignment="1" applyProtection="1">
      <alignment vertical="center" wrapText="1"/>
      <protection locked="0"/>
    </xf>
    <xf numFmtId="49" fontId="5" fillId="6" borderId="6" xfId="0" applyNumberFormat="1" applyFont="1" applyFill="1" applyBorder="1" applyAlignment="1" applyProtection="1">
      <alignment vertical="center" wrapText="1"/>
      <protection locked="0"/>
    </xf>
    <xf numFmtId="49" fontId="5" fillId="7" borderId="6" xfId="0" applyNumberFormat="1" applyFont="1" applyFill="1" applyBorder="1" applyAlignment="1" applyProtection="1">
      <alignment vertical="center" wrapText="1"/>
      <protection locked="0"/>
    </xf>
    <xf numFmtId="2" fontId="8" fillId="4" borderId="10" xfId="0" applyNumberFormat="1" applyFont="1" applyFill="1" applyBorder="1" applyAlignment="1" applyProtection="1">
      <alignment horizontal="right" vertical="center" wrapText="1"/>
      <protection locked="0"/>
    </xf>
    <xf numFmtId="49" fontId="8" fillId="6" borderId="6" xfId="0" applyNumberFormat="1" applyFont="1" applyFill="1" applyBorder="1" applyAlignment="1" applyProtection="1">
      <alignment vertical="center"/>
      <protection locked="0"/>
    </xf>
    <xf numFmtId="2" fontId="8" fillId="4" borderId="7" xfId="0" applyNumberFormat="1" applyFont="1" applyFill="1" applyBorder="1" applyAlignment="1" applyProtection="1">
      <alignment horizontal="right" wrapText="1"/>
      <protection locked="0"/>
    </xf>
    <xf numFmtId="49" fontId="8" fillId="3" borderId="6" xfId="0" applyNumberFormat="1" applyFont="1" applyFill="1" applyBorder="1" applyAlignment="1" applyProtection="1">
      <alignment vertical="center"/>
      <protection locked="0"/>
    </xf>
    <xf numFmtId="49" fontId="8" fillId="7" borderId="6" xfId="0" applyNumberFormat="1" applyFont="1" applyFill="1" applyBorder="1" applyAlignment="1" applyProtection="1">
      <alignment vertical="center"/>
      <protection locked="0"/>
    </xf>
    <xf numFmtId="49" fontId="8" fillId="6" borderId="10" xfId="0" applyNumberFormat="1" applyFont="1" applyFill="1" applyBorder="1" applyAlignment="1" applyProtection="1">
      <alignment vertical="center"/>
      <protection locked="0"/>
    </xf>
    <xf numFmtId="10" fontId="11" fillId="4" borderId="11" xfId="0" applyNumberFormat="1" applyFont="1" applyFill="1" applyBorder="1" applyAlignment="1" applyProtection="1">
      <alignment horizontal="center" vertical="center" wrapText="1"/>
      <protection locked="0"/>
    </xf>
    <xf numFmtId="0" fontId="7" fillId="4" borderId="11" xfId="0" applyFont="1" applyFill="1" applyBorder="1" applyAlignment="1" applyProtection="1">
      <alignment horizontal="center" vertical="center"/>
      <protection locked="0"/>
    </xf>
    <xf numFmtId="0" fontId="7" fillId="4" borderId="8" xfId="0" applyFont="1" applyFill="1" applyBorder="1" applyAlignment="1" applyProtection="1">
      <alignment horizontal="center" vertical="center"/>
      <protection locked="0"/>
    </xf>
    <xf numFmtId="0" fontId="12" fillId="4" borderId="18" xfId="0" applyFont="1" applyFill="1" applyBorder="1" applyAlignment="1">
      <alignment wrapText="1"/>
    </xf>
    <xf numFmtId="0" fontId="2" fillId="0" borderId="19" xfId="0" applyFont="1" applyBorder="1"/>
    <xf numFmtId="0" fontId="2" fillId="0" borderId="9" xfId="0" applyFont="1" applyBorder="1"/>
    <xf numFmtId="0" fontId="13" fillId="9" borderId="15" xfId="0" applyFont="1" applyFill="1" applyBorder="1" applyAlignment="1">
      <alignment horizontal="center" vertical="center" wrapText="1"/>
    </xf>
    <xf numFmtId="0" fontId="2" fillId="0" borderId="16" xfId="0" applyFont="1" applyBorder="1"/>
    <xf numFmtId="0" fontId="2" fillId="0" borderId="17" xfId="0" applyFont="1" applyBorder="1"/>
    <xf numFmtId="0" fontId="2" fillId="0" borderId="20" xfId="0" applyFont="1" applyBorder="1"/>
    <xf numFmtId="0" fontId="0" fillId="0" borderId="0" xfId="0" applyFont="1" applyAlignment="1"/>
    <xf numFmtId="0" fontId="2" fillId="0" borderId="21" xfId="0" applyFont="1" applyBorder="1"/>
    <xf numFmtId="0" fontId="2" fillId="0" borderId="18" xfId="0" applyFont="1" applyBorder="1"/>
    <xf numFmtId="49" fontId="1" fillId="0" borderId="1" xfId="0" applyNumberFormat="1" applyFont="1" applyBorder="1" applyAlignment="1">
      <alignment horizontal="center" vertical="center" wrapText="1"/>
    </xf>
    <xf numFmtId="0" fontId="2" fillId="0" borderId="2" xfId="0" applyFont="1" applyBorder="1"/>
    <xf numFmtId="0" fontId="2" fillId="0" borderId="3" xfId="0" applyFont="1" applyBorder="1"/>
    <xf numFmtId="165" fontId="7" fillId="8" borderId="1" xfId="0" applyNumberFormat="1" applyFont="1" applyFill="1" applyBorder="1" applyAlignment="1">
      <alignment horizontal="right" vertical="center"/>
    </xf>
    <xf numFmtId="165" fontId="7" fillId="8" borderId="13" xfId="0" applyNumberFormat="1" applyFont="1" applyFill="1" applyBorder="1" applyAlignment="1">
      <alignment horizontal="right" vertical="center"/>
    </xf>
    <xf numFmtId="0" fontId="2" fillId="0" borderId="14" xfId="0" applyFont="1" applyBorder="1"/>
    <xf numFmtId="0" fontId="12" fillId="4" borderId="15" xfId="0" applyFont="1" applyFill="1" applyBorder="1" applyAlignment="1">
      <alignment wrapText="1"/>
    </xf>
    <xf numFmtId="0" fontId="3" fillId="0" borderId="25" xfId="0" applyFont="1" applyBorder="1" applyAlignment="1">
      <alignment horizontal="center" vertical="center" wrapText="1"/>
    </xf>
    <xf numFmtId="0" fontId="2" fillId="0" borderId="26" xfId="0" applyFont="1" applyBorder="1"/>
    <xf numFmtId="0" fontId="2" fillId="0" borderId="27" xfId="0" applyFont="1" applyBorder="1"/>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0" fontId="8" fillId="0" borderId="1" xfId="0" applyFont="1" applyBorder="1" applyAlignment="1">
      <alignment vertical="center"/>
    </xf>
    <xf numFmtId="0" fontId="8" fillId="0" borderId="0" xfId="0" applyFont="1" applyAlignment="1">
      <alignment vertical="center" wrapText="1"/>
    </xf>
    <xf numFmtId="0" fontId="8" fillId="0" borderId="0" xfId="0" applyFont="1" applyAlignment="1">
      <alignment vertical="center"/>
    </xf>
    <xf numFmtId="49" fontId="15" fillId="12" borderId="1" xfId="0" applyNumberFormat="1" applyFont="1" applyFill="1" applyBorder="1" applyAlignment="1">
      <alignment horizontal="center" vertical="center" wrapText="1"/>
    </xf>
    <xf numFmtId="0" fontId="33" fillId="0" borderId="1" xfId="0" applyFont="1" applyBorder="1" applyAlignment="1">
      <alignment horizontal="center" vertical="center" wrapText="1"/>
    </xf>
    <xf numFmtId="168" fontId="3" fillId="11" borderId="1" xfId="0" applyNumberFormat="1" applyFont="1" applyFill="1" applyBorder="1" applyAlignment="1">
      <alignment horizontal="center" vertical="center" wrapText="1"/>
    </xf>
    <xf numFmtId="49" fontId="8" fillId="12" borderId="2" xfId="0" applyNumberFormat="1" applyFont="1" applyFill="1" applyBorder="1" applyAlignment="1">
      <alignment vertical="center"/>
    </xf>
    <xf numFmtId="170" fontId="20" fillId="14" borderId="29" xfId="0" applyNumberFormat="1" applyFont="1" applyFill="1" applyBorder="1" applyAlignment="1">
      <alignment horizontal="left" vertical="center" wrapText="1"/>
    </xf>
    <xf numFmtId="0" fontId="2" fillId="0" borderId="30" xfId="0" applyFont="1" applyBorder="1"/>
    <xf numFmtId="0" fontId="2" fillId="0" borderId="31" xfId="0" applyFont="1" applyBorder="1"/>
    <xf numFmtId="0" fontId="22" fillId="0" borderId="0" xfId="0" applyFont="1" applyAlignment="1">
      <alignment horizontal="left" vertical="top" wrapText="1"/>
    </xf>
    <xf numFmtId="0" fontId="2" fillId="0" borderId="32" xfId="0" applyFont="1" applyBorder="1"/>
  </cellXfs>
  <cellStyles count="2">
    <cellStyle name="Moeda" xfId="1" builtinId="4"/>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428625</xdr:colOff>
      <xdr:row>0</xdr:row>
      <xdr:rowOff>19050</xdr:rowOff>
    </xdr:from>
    <xdr:ext cx="1123950" cy="1076325"/>
    <xdr:pic>
      <xdr:nvPicPr>
        <xdr:cNvPr id="2" name="image1.png" title="Imagem"/>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638175</xdr:colOff>
      <xdr:row>6</xdr:row>
      <xdr:rowOff>85725</xdr:rowOff>
    </xdr:from>
    <xdr:ext cx="4524375" cy="638175"/>
    <xdr:pic>
      <xdr:nvPicPr>
        <xdr:cNvPr id="3" name="image3.png" title="Imagem"/>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R920"/>
  <sheetViews>
    <sheetView tabSelected="1" topLeftCell="A894" workbookViewId="0">
      <selection activeCell="F904" sqref="F904"/>
    </sheetView>
  </sheetViews>
  <sheetFormatPr defaultColWidth="12.5703125" defaultRowHeight="15.75" customHeight="1"/>
  <cols>
    <col min="3" max="3" width="47.28515625" customWidth="1"/>
    <col min="6" max="6" width="12.5703125" customWidth="1"/>
    <col min="10" max="10" width="17.42578125" customWidth="1"/>
    <col min="11" max="11" width="17.7109375" customWidth="1"/>
    <col min="12" max="12" width="12.5703125" hidden="1"/>
    <col min="15" max="15" width="17.5703125" customWidth="1"/>
  </cols>
  <sheetData>
    <row r="1" spans="1:18" ht="60" customHeight="1">
      <c r="A1" s="180" t="s">
        <v>0</v>
      </c>
      <c r="B1" s="181"/>
      <c r="C1" s="181"/>
      <c r="D1" s="181"/>
      <c r="E1" s="181"/>
      <c r="F1" s="181"/>
      <c r="G1" s="181"/>
      <c r="H1" s="181"/>
      <c r="I1" s="181"/>
      <c r="J1" s="181"/>
      <c r="K1" s="182"/>
    </row>
    <row r="2" spans="1:18" ht="38.25">
      <c r="A2" s="1" t="s">
        <v>1</v>
      </c>
      <c r="B2" s="1" t="s">
        <v>2</v>
      </c>
      <c r="C2" s="2" t="s">
        <v>3</v>
      </c>
      <c r="D2" s="3" t="s">
        <v>4</v>
      </c>
      <c r="E2" s="4" t="s">
        <v>5</v>
      </c>
      <c r="F2" s="5" t="s">
        <v>6</v>
      </c>
      <c r="G2" s="5" t="s">
        <v>7</v>
      </c>
      <c r="H2" s="5" t="s">
        <v>8</v>
      </c>
      <c r="I2" s="5" t="s">
        <v>9</v>
      </c>
      <c r="J2" s="5" t="s">
        <v>10</v>
      </c>
      <c r="K2" s="5" t="s">
        <v>11</v>
      </c>
    </row>
    <row r="3" spans="1:18" ht="12.75">
      <c r="A3" s="6" t="s">
        <v>12</v>
      </c>
      <c r="B3" s="7"/>
      <c r="C3" s="6" t="s">
        <v>13</v>
      </c>
      <c r="D3" s="7"/>
      <c r="E3" s="8"/>
      <c r="F3" s="7"/>
      <c r="G3" s="7"/>
      <c r="H3" s="7"/>
      <c r="I3" s="9">
        <f t="shared" ref="I3:K3" si="0">SUM(I4:I6)</f>
        <v>1978.03</v>
      </c>
      <c r="J3" s="9">
        <f t="shared" si="0"/>
        <v>63.97</v>
      </c>
      <c r="K3" s="9">
        <f t="shared" si="0"/>
        <v>2042</v>
      </c>
      <c r="P3" s="10"/>
      <c r="Q3" s="11"/>
      <c r="R3" s="11"/>
    </row>
    <row r="4" spans="1:18" ht="25.5">
      <c r="A4" s="12" t="s">
        <v>14</v>
      </c>
      <c r="B4" s="13" t="s">
        <v>15</v>
      </c>
      <c r="C4" s="14" t="s">
        <v>16</v>
      </c>
      <c r="D4" s="15" t="s">
        <v>17</v>
      </c>
      <c r="E4" s="16">
        <v>1</v>
      </c>
      <c r="F4" s="157">
        <v>262.55</v>
      </c>
      <c r="G4" s="157">
        <v>0</v>
      </c>
      <c r="H4" s="17">
        <f t="shared" ref="H4:H6" si="1">TRUNC((F4+G4),2)</f>
        <v>262.55</v>
      </c>
      <c r="I4" s="18">
        <f t="shared" ref="I4:I6" si="2">TRUNC((F4*E4),2)</f>
        <v>262.55</v>
      </c>
      <c r="J4" s="18">
        <f t="shared" ref="J4:J6" si="3">TRUNC((G4*E4),2)</f>
        <v>0</v>
      </c>
      <c r="K4" s="18">
        <f t="shared" ref="K4:K6" si="4">TRUNC((I4+J4),2)</f>
        <v>262.55</v>
      </c>
      <c r="L4" s="19">
        <f t="shared" ref="L4:L6" si="5">K4</f>
        <v>262.55</v>
      </c>
      <c r="P4" s="10"/>
      <c r="Q4" s="11"/>
      <c r="R4" s="11"/>
    </row>
    <row r="5" spans="1:18" ht="36">
      <c r="A5" s="12" t="s">
        <v>18</v>
      </c>
      <c r="B5" s="13" t="s">
        <v>19</v>
      </c>
      <c r="C5" s="14" t="s">
        <v>20</v>
      </c>
      <c r="D5" s="15" t="s">
        <v>17</v>
      </c>
      <c r="E5" s="16">
        <v>1</v>
      </c>
      <c r="F5" s="157">
        <v>1400</v>
      </c>
      <c r="G5" s="157">
        <v>0</v>
      </c>
      <c r="H5" s="17">
        <f t="shared" si="1"/>
        <v>1400</v>
      </c>
      <c r="I5" s="18">
        <f t="shared" si="2"/>
        <v>1400</v>
      </c>
      <c r="J5" s="18">
        <f t="shared" si="3"/>
        <v>0</v>
      </c>
      <c r="K5" s="18">
        <f t="shared" si="4"/>
        <v>1400</v>
      </c>
      <c r="L5" s="19">
        <f t="shared" si="5"/>
        <v>1400</v>
      </c>
      <c r="P5" s="10"/>
      <c r="Q5" s="11"/>
      <c r="R5" s="11"/>
    </row>
    <row r="6" spans="1:18" ht="25.5">
      <c r="A6" s="12" t="s">
        <v>21</v>
      </c>
      <c r="B6" s="13" t="s">
        <v>22</v>
      </c>
      <c r="C6" s="14" t="s">
        <v>23</v>
      </c>
      <c r="D6" s="15" t="s">
        <v>24</v>
      </c>
      <c r="E6" s="16">
        <v>1</v>
      </c>
      <c r="F6" s="157">
        <v>315.48</v>
      </c>
      <c r="G6" s="157">
        <v>63.97</v>
      </c>
      <c r="H6" s="17">
        <f t="shared" si="1"/>
        <v>379.45</v>
      </c>
      <c r="I6" s="18">
        <f t="shared" si="2"/>
        <v>315.48</v>
      </c>
      <c r="J6" s="18">
        <f t="shared" si="3"/>
        <v>63.97</v>
      </c>
      <c r="K6" s="18">
        <f t="shared" si="4"/>
        <v>379.45</v>
      </c>
      <c r="L6" s="19">
        <f t="shared" si="5"/>
        <v>379.45</v>
      </c>
      <c r="P6" s="10"/>
      <c r="Q6" s="11"/>
      <c r="R6" s="11"/>
    </row>
    <row r="7" spans="1:18" ht="12.75">
      <c r="A7" s="6" t="s">
        <v>25</v>
      </c>
      <c r="B7" s="7"/>
      <c r="C7" s="6" t="s">
        <v>26</v>
      </c>
      <c r="D7" s="7"/>
      <c r="E7" s="8"/>
      <c r="F7" s="158"/>
      <c r="G7" s="158"/>
      <c r="H7" s="7"/>
      <c r="I7" s="9">
        <f t="shared" ref="I7:K7" si="6">I8</f>
        <v>35332</v>
      </c>
      <c r="J7" s="9">
        <f t="shared" si="6"/>
        <v>141328</v>
      </c>
      <c r="K7" s="9">
        <f t="shared" si="6"/>
        <v>176660</v>
      </c>
    </row>
    <row r="8" spans="1:18" ht="302.25" customHeight="1">
      <c r="A8" s="12" t="s">
        <v>27</v>
      </c>
      <c r="B8" s="13" t="s">
        <v>15</v>
      </c>
      <c r="C8" s="20" t="s">
        <v>28</v>
      </c>
      <c r="D8" s="15" t="s">
        <v>29</v>
      </c>
      <c r="E8" s="16">
        <v>1</v>
      </c>
      <c r="F8" s="157">
        <f>176660*0.2</f>
        <v>35332</v>
      </c>
      <c r="G8" s="157">
        <f>176660*0.8</f>
        <v>141328</v>
      </c>
      <c r="H8" s="17">
        <f>TRUNC((F8+G8),2)</f>
        <v>176660</v>
      </c>
      <c r="I8" s="18">
        <f>TRUNC((F8*E8),2)</f>
        <v>35332</v>
      </c>
      <c r="J8" s="18">
        <f>TRUNC((G8*E8),2)</f>
        <v>141328</v>
      </c>
      <c r="K8" s="18">
        <f>TRUNC((I8+J8),2)</f>
        <v>176660</v>
      </c>
      <c r="L8" s="19">
        <f>K8</f>
        <v>176660</v>
      </c>
    </row>
    <row r="9" spans="1:18" ht="12.75">
      <c r="A9" s="6" t="s">
        <v>30</v>
      </c>
      <c r="B9" s="7"/>
      <c r="C9" s="6" t="s">
        <v>31</v>
      </c>
      <c r="D9" s="7"/>
      <c r="E9" s="8"/>
      <c r="F9" s="158"/>
      <c r="G9" s="158"/>
      <c r="H9" s="7"/>
      <c r="I9" s="9">
        <f t="shared" ref="I9:K9" si="7">I10+I59+I138+I232+I284+I334+I347</f>
        <v>195960.85</v>
      </c>
      <c r="J9" s="9">
        <f t="shared" si="7"/>
        <v>66961.450000000012</v>
      </c>
      <c r="K9" s="9">
        <f t="shared" si="7"/>
        <v>262922.3</v>
      </c>
      <c r="O9" s="21"/>
    </row>
    <row r="10" spans="1:18" ht="12.75">
      <c r="A10" s="22" t="s">
        <v>32</v>
      </c>
      <c r="B10" s="23"/>
      <c r="C10" s="22" t="s">
        <v>33</v>
      </c>
      <c r="D10" s="23"/>
      <c r="E10" s="24"/>
      <c r="F10" s="159"/>
      <c r="G10" s="159"/>
      <c r="H10" s="23"/>
      <c r="I10" s="25">
        <f t="shared" ref="I10:K10" si="8">I11+I15+I19+I23+I27+I31+I35+I39+I43+I47+I51+I55</f>
        <v>44143.420000000006</v>
      </c>
      <c r="J10" s="25">
        <f t="shared" si="8"/>
        <v>5086.1699999999992</v>
      </c>
      <c r="K10" s="25">
        <f t="shared" si="8"/>
        <v>49229.589999999989</v>
      </c>
    </row>
    <row r="11" spans="1:18" ht="12.75">
      <c r="A11" s="26" t="s">
        <v>34</v>
      </c>
      <c r="B11" s="27"/>
      <c r="C11" s="26" t="s">
        <v>35</v>
      </c>
      <c r="D11" s="27"/>
      <c r="E11" s="28"/>
      <c r="F11" s="160"/>
      <c r="G11" s="160"/>
      <c r="H11" s="27"/>
      <c r="I11" s="29">
        <f t="shared" ref="I11:K11" si="9">SUM(I12:I14)</f>
        <v>2179.9300000000003</v>
      </c>
      <c r="J11" s="29">
        <f t="shared" si="9"/>
        <v>251.17000000000002</v>
      </c>
      <c r="K11" s="29">
        <f t="shared" si="9"/>
        <v>2431.1</v>
      </c>
    </row>
    <row r="12" spans="1:18" ht="51">
      <c r="A12" s="12" t="s">
        <v>36</v>
      </c>
      <c r="B12" s="13" t="s">
        <v>37</v>
      </c>
      <c r="C12" s="14" t="s">
        <v>38</v>
      </c>
      <c r="D12" s="15" t="s">
        <v>39</v>
      </c>
      <c r="E12" s="16">
        <v>16</v>
      </c>
      <c r="F12" s="157">
        <v>96.9</v>
      </c>
      <c r="G12" s="157">
        <v>8.9600000000000009</v>
      </c>
      <c r="H12" s="17">
        <f t="shared" ref="H12:H14" si="10">TRUNC((F12+G12),2)</f>
        <v>105.86</v>
      </c>
      <c r="I12" s="18">
        <f t="shared" ref="I12:I14" si="11">TRUNC((F12*E12),2)</f>
        <v>1550.4</v>
      </c>
      <c r="J12" s="18">
        <f t="shared" ref="J12:J14" si="12">TRUNC((G12*E12),2)</f>
        <v>143.36000000000001</v>
      </c>
      <c r="K12" s="18">
        <f t="shared" ref="K12:K14" si="13">TRUNC((I12+J12),2)</f>
        <v>1693.76</v>
      </c>
      <c r="L12" s="19">
        <f t="shared" ref="L12:L14" si="14">K12</f>
        <v>1693.76</v>
      </c>
    </row>
    <row r="13" spans="1:18" ht="25.5">
      <c r="A13" s="12" t="s">
        <v>40</v>
      </c>
      <c r="B13" s="13">
        <v>95578</v>
      </c>
      <c r="C13" s="14" t="s">
        <v>41</v>
      </c>
      <c r="D13" s="15" t="s">
        <v>42</v>
      </c>
      <c r="E13" s="16">
        <v>54.31</v>
      </c>
      <c r="F13" s="157">
        <v>8.01</v>
      </c>
      <c r="G13" s="157">
        <v>0.62</v>
      </c>
      <c r="H13" s="17">
        <f t="shared" si="10"/>
        <v>8.6300000000000008</v>
      </c>
      <c r="I13" s="18">
        <f t="shared" si="11"/>
        <v>435.02</v>
      </c>
      <c r="J13" s="18">
        <f t="shared" si="12"/>
        <v>33.67</v>
      </c>
      <c r="K13" s="18">
        <f t="shared" si="13"/>
        <v>468.69</v>
      </c>
      <c r="L13" s="19">
        <f t="shared" si="14"/>
        <v>468.69</v>
      </c>
    </row>
    <row r="14" spans="1:18" ht="38.25">
      <c r="A14" s="12" t="s">
        <v>43</v>
      </c>
      <c r="B14" s="13">
        <v>95584</v>
      </c>
      <c r="C14" s="14" t="s">
        <v>44</v>
      </c>
      <c r="D14" s="15" t="s">
        <v>42</v>
      </c>
      <c r="E14" s="16">
        <v>18.489999999999998</v>
      </c>
      <c r="F14" s="157">
        <v>10.52</v>
      </c>
      <c r="G14" s="157">
        <v>4.01</v>
      </c>
      <c r="H14" s="17">
        <f t="shared" si="10"/>
        <v>14.53</v>
      </c>
      <c r="I14" s="18">
        <f t="shared" si="11"/>
        <v>194.51</v>
      </c>
      <c r="J14" s="18">
        <f t="shared" si="12"/>
        <v>74.14</v>
      </c>
      <c r="K14" s="18">
        <f t="shared" si="13"/>
        <v>268.64999999999998</v>
      </c>
      <c r="L14" s="19">
        <f t="shared" si="14"/>
        <v>268.64999999999998</v>
      </c>
    </row>
    <row r="15" spans="1:18" ht="12.75">
      <c r="A15" s="26" t="s">
        <v>45</v>
      </c>
      <c r="B15" s="27"/>
      <c r="C15" s="26" t="s">
        <v>46</v>
      </c>
      <c r="D15" s="27"/>
      <c r="E15" s="28"/>
      <c r="F15" s="160"/>
      <c r="G15" s="160"/>
      <c r="H15" s="27"/>
      <c r="I15" s="29">
        <f t="shared" ref="I15:K15" si="15">SUM(I16:I18)</f>
        <v>4359.8600000000006</v>
      </c>
      <c r="J15" s="29">
        <f t="shared" si="15"/>
        <v>502.34000000000003</v>
      </c>
      <c r="K15" s="29">
        <f t="shared" si="15"/>
        <v>4862.2</v>
      </c>
    </row>
    <row r="16" spans="1:18" ht="51">
      <c r="A16" s="12" t="s">
        <v>47</v>
      </c>
      <c r="B16" s="13" t="s">
        <v>37</v>
      </c>
      <c r="C16" s="14" t="s">
        <v>38</v>
      </c>
      <c r="D16" s="15" t="s">
        <v>39</v>
      </c>
      <c r="E16" s="16">
        <v>32</v>
      </c>
      <c r="F16" s="157">
        <v>96.9</v>
      </c>
      <c r="G16" s="157">
        <v>8.9600000000000009</v>
      </c>
      <c r="H16" s="17">
        <f t="shared" ref="H16:H18" si="16">TRUNC((F16+G16),2)</f>
        <v>105.86</v>
      </c>
      <c r="I16" s="18">
        <f t="shared" ref="I16:I18" si="17">TRUNC((F16*E16),2)</f>
        <v>3100.8</v>
      </c>
      <c r="J16" s="18">
        <f t="shared" ref="J16:J18" si="18">TRUNC((G16*E16),2)</f>
        <v>286.72000000000003</v>
      </c>
      <c r="K16" s="18">
        <f t="shared" ref="K16:K18" si="19">TRUNC((I16+J16),2)</f>
        <v>3387.52</v>
      </c>
      <c r="L16" s="19">
        <f t="shared" ref="L16:L18" si="20">K16</f>
        <v>3387.52</v>
      </c>
    </row>
    <row r="17" spans="1:12" ht="25.5">
      <c r="A17" s="12" t="s">
        <v>48</v>
      </c>
      <c r="B17" s="13">
        <v>95578</v>
      </c>
      <c r="C17" s="14" t="s">
        <v>41</v>
      </c>
      <c r="D17" s="15" t="s">
        <v>42</v>
      </c>
      <c r="E17" s="16">
        <v>108.62</v>
      </c>
      <c r="F17" s="157">
        <v>8.01</v>
      </c>
      <c r="G17" s="157">
        <v>0.62</v>
      </c>
      <c r="H17" s="17">
        <f t="shared" si="16"/>
        <v>8.6300000000000008</v>
      </c>
      <c r="I17" s="18">
        <f t="shared" si="17"/>
        <v>870.04</v>
      </c>
      <c r="J17" s="18">
        <f t="shared" si="18"/>
        <v>67.34</v>
      </c>
      <c r="K17" s="18">
        <f t="shared" si="19"/>
        <v>937.38</v>
      </c>
      <c r="L17" s="19">
        <f t="shared" si="20"/>
        <v>937.38</v>
      </c>
    </row>
    <row r="18" spans="1:12" ht="38.25">
      <c r="A18" s="12" t="s">
        <v>49</v>
      </c>
      <c r="B18" s="13">
        <v>95584</v>
      </c>
      <c r="C18" s="14" t="s">
        <v>44</v>
      </c>
      <c r="D18" s="15" t="s">
        <v>42</v>
      </c>
      <c r="E18" s="16">
        <v>36.979999999999997</v>
      </c>
      <c r="F18" s="157">
        <v>10.52</v>
      </c>
      <c r="G18" s="157">
        <v>4.01</v>
      </c>
      <c r="H18" s="17">
        <f t="shared" si="16"/>
        <v>14.53</v>
      </c>
      <c r="I18" s="18">
        <f t="shared" si="17"/>
        <v>389.02</v>
      </c>
      <c r="J18" s="18">
        <f t="shared" si="18"/>
        <v>148.28</v>
      </c>
      <c r="K18" s="18">
        <f t="shared" si="19"/>
        <v>537.29999999999995</v>
      </c>
      <c r="L18" s="19">
        <f t="shared" si="20"/>
        <v>537.29999999999995</v>
      </c>
    </row>
    <row r="19" spans="1:12" ht="12.75">
      <c r="A19" s="26" t="s">
        <v>50</v>
      </c>
      <c r="B19" s="27"/>
      <c r="C19" s="26" t="s">
        <v>51</v>
      </c>
      <c r="D19" s="27"/>
      <c r="E19" s="28"/>
      <c r="F19" s="160"/>
      <c r="G19" s="160"/>
      <c r="H19" s="27"/>
      <c r="I19" s="29">
        <f t="shared" ref="I19:K19" si="21">SUM(I20:I22)</f>
        <v>3814.89</v>
      </c>
      <c r="J19" s="29">
        <f t="shared" si="21"/>
        <v>439.56</v>
      </c>
      <c r="K19" s="29">
        <f t="shared" si="21"/>
        <v>4254.45</v>
      </c>
    </row>
    <row r="20" spans="1:12" ht="51">
      <c r="A20" s="12" t="s">
        <v>52</v>
      </c>
      <c r="B20" s="13" t="s">
        <v>37</v>
      </c>
      <c r="C20" s="14" t="s">
        <v>38</v>
      </c>
      <c r="D20" s="15" t="s">
        <v>39</v>
      </c>
      <c r="E20" s="16">
        <v>28</v>
      </c>
      <c r="F20" s="157" t="s">
        <v>53</v>
      </c>
      <c r="G20" s="157" t="s">
        <v>54</v>
      </c>
      <c r="H20" s="17">
        <f t="shared" ref="H20:H22" si="22">TRUNC((F20+G20),2)</f>
        <v>105.86</v>
      </c>
      <c r="I20" s="18">
        <f t="shared" ref="I20:I22" si="23">TRUNC((F20*E20),2)</f>
        <v>2713.2</v>
      </c>
      <c r="J20" s="18">
        <f t="shared" ref="J20:J22" si="24">TRUNC((G20*E20),2)</f>
        <v>250.88</v>
      </c>
      <c r="K20" s="18">
        <f t="shared" ref="K20:K22" si="25">TRUNC((I20+J20),2)</f>
        <v>2964.08</v>
      </c>
      <c r="L20" s="19">
        <f t="shared" ref="L20:L22" si="26">K20</f>
        <v>2964.08</v>
      </c>
    </row>
    <row r="21" spans="1:12" ht="25.5">
      <c r="A21" s="12" t="s">
        <v>55</v>
      </c>
      <c r="B21" s="13">
        <v>95578</v>
      </c>
      <c r="C21" s="14" t="s">
        <v>41</v>
      </c>
      <c r="D21" s="15" t="s">
        <v>42</v>
      </c>
      <c r="E21" s="16">
        <v>95.04</v>
      </c>
      <c r="F21" s="157">
        <v>8.01</v>
      </c>
      <c r="G21" s="157">
        <v>0.62</v>
      </c>
      <c r="H21" s="17">
        <f t="shared" si="22"/>
        <v>8.6300000000000008</v>
      </c>
      <c r="I21" s="18">
        <f t="shared" si="23"/>
        <v>761.27</v>
      </c>
      <c r="J21" s="18">
        <f t="shared" si="24"/>
        <v>58.92</v>
      </c>
      <c r="K21" s="18">
        <f t="shared" si="25"/>
        <v>820.19</v>
      </c>
      <c r="L21" s="19">
        <f t="shared" si="26"/>
        <v>820.19</v>
      </c>
    </row>
    <row r="22" spans="1:12" ht="38.25">
      <c r="A22" s="12" t="s">
        <v>56</v>
      </c>
      <c r="B22" s="13">
        <v>95584</v>
      </c>
      <c r="C22" s="14" t="s">
        <v>44</v>
      </c>
      <c r="D22" s="15" t="s">
        <v>42</v>
      </c>
      <c r="E22" s="16">
        <v>32.36</v>
      </c>
      <c r="F22" s="157">
        <v>10.52</v>
      </c>
      <c r="G22" s="157">
        <v>4.01</v>
      </c>
      <c r="H22" s="17">
        <f t="shared" si="22"/>
        <v>14.53</v>
      </c>
      <c r="I22" s="18">
        <f t="shared" si="23"/>
        <v>340.42</v>
      </c>
      <c r="J22" s="18">
        <f t="shared" si="24"/>
        <v>129.76</v>
      </c>
      <c r="K22" s="18">
        <f t="shared" si="25"/>
        <v>470.18</v>
      </c>
      <c r="L22" s="19">
        <f t="shared" si="26"/>
        <v>470.18</v>
      </c>
    </row>
    <row r="23" spans="1:12" ht="12.75">
      <c r="A23" s="26" t="s">
        <v>57</v>
      </c>
      <c r="B23" s="27"/>
      <c r="C23" s="26" t="s">
        <v>58</v>
      </c>
      <c r="D23" s="27"/>
      <c r="E23" s="28"/>
      <c r="F23" s="160"/>
      <c r="G23" s="160"/>
      <c r="H23" s="27"/>
      <c r="I23" s="29">
        <f t="shared" ref="I23:K23" si="27">SUM(I24:I26)</f>
        <v>1634.84</v>
      </c>
      <c r="J23" s="29">
        <f t="shared" si="27"/>
        <v>188.33999999999997</v>
      </c>
      <c r="K23" s="29">
        <f t="shared" si="27"/>
        <v>1823.1799999999998</v>
      </c>
    </row>
    <row r="24" spans="1:12" ht="51">
      <c r="A24" s="12" t="s">
        <v>59</v>
      </c>
      <c r="B24" s="13" t="s">
        <v>37</v>
      </c>
      <c r="C24" s="14" t="s">
        <v>38</v>
      </c>
      <c r="D24" s="15" t="s">
        <v>39</v>
      </c>
      <c r="E24" s="16">
        <v>12</v>
      </c>
      <c r="F24" s="157">
        <v>96.9</v>
      </c>
      <c r="G24" s="157">
        <v>8.9600000000000009</v>
      </c>
      <c r="H24" s="17">
        <f t="shared" ref="H24:H26" si="28">TRUNC((F24+G24),2)</f>
        <v>105.86</v>
      </c>
      <c r="I24" s="18">
        <f t="shared" ref="I24:I26" si="29">TRUNC((F24*E24),2)</f>
        <v>1162.8</v>
      </c>
      <c r="J24" s="18">
        <f t="shared" ref="J24:J26" si="30">TRUNC((G24*E24),2)</f>
        <v>107.52</v>
      </c>
      <c r="K24" s="18">
        <f t="shared" ref="K24:K26" si="31">TRUNC((I24+J24),2)</f>
        <v>1270.32</v>
      </c>
      <c r="L24" s="19">
        <f t="shared" ref="L24:L26" si="32">K24</f>
        <v>1270.32</v>
      </c>
    </row>
    <row r="25" spans="1:12" ht="25.5">
      <c r="A25" s="12" t="s">
        <v>60</v>
      </c>
      <c r="B25" s="13">
        <v>95578</v>
      </c>
      <c r="C25" s="14" t="s">
        <v>41</v>
      </c>
      <c r="D25" s="15" t="s">
        <v>42</v>
      </c>
      <c r="E25" s="16">
        <v>40.729999999999997</v>
      </c>
      <c r="F25" s="157">
        <v>8.01</v>
      </c>
      <c r="G25" s="157">
        <v>0.62</v>
      </c>
      <c r="H25" s="17">
        <f t="shared" si="28"/>
        <v>8.6300000000000008</v>
      </c>
      <c r="I25" s="18">
        <f t="shared" si="29"/>
        <v>326.24</v>
      </c>
      <c r="J25" s="18">
        <f t="shared" si="30"/>
        <v>25.25</v>
      </c>
      <c r="K25" s="18">
        <f t="shared" si="31"/>
        <v>351.49</v>
      </c>
      <c r="L25" s="19">
        <f t="shared" si="32"/>
        <v>351.49</v>
      </c>
    </row>
    <row r="26" spans="1:12" ht="38.25">
      <c r="A26" s="12" t="s">
        <v>61</v>
      </c>
      <c r="B26" s="13" t="s">
        <v>62</v>
      </c>
      <c r="C26" s="14" t="s">
        <v>44</v>
      </c>
      <c r="D26" s="15" t="s">
        <v>42</v>
      </c>
      <c r="E26" s="16">
        <v>13.86</v>
      </c>
      <c r="F26" s="157" t="s">
        <v>63</v>
      </c>
      <c r="G26" s="157" t="s">
        <v>64</v>
      </c>
      <c r="H26" s="17">
        <f t="shared" si="28"/>
        <v>14.53</v>
      </c>
      <c r="I26" s="18">
        <f t="shared" si="29"/>
        <v>145.80000000000001</v>
      </c>
      <c r="J26" s="18">
        <f t="shared" si="30"/>
        <v>55.57</v>
      </c>
      <c r="K26" s="18">
        <f t="shared" si="31"/>
        <v>201.37</v>
      </c>
      <c r="L26" s="19">
        <f t="shared" si="32"/>
        <v>201.37</v>
      </c>
    </row>
    <row r="27" spans="1:12" ht="12.75">
      <c r="A27" s="26" t="s">
        <v>65</v>
      </c>
      <c r="B27" s="27"/>
      <c r="C27" s="26" t="s">
        <v>66</v>
      </c>
      <c r="D27" s="27"/>
      <c r="E27" s="28"/>
      <c r="F27" s="160"/>
      <c r="G27" s="160"/>
      <c r="H27" s="27"/>
      <c r="I27" s="29">
        <f t="shared" ref="I27:K27" si="33">SUM(I28:I30)</f>
        <v>3269.8</v>
      </c>
      <c r="J27" s="29">
        <f t="shared" si="33"/>
        <v>376.72999999999996</v>
      </c>
      <c r="K27" s="29">
        <f t="shared" si="33"/>
        <v>3646.53</v>
      </c>
    </row>
    <row r="28" spans="1:12" ht="51">
      <c r="A28" s="12" t="s">
        <v>67</v>
      </c>
      <c r="B28" s="13" t="s">
        <v>37</v>
      </c>
      <c r="C28" s="14" t="s">
        <v>38</v>
      </c>
      <c r="D28" s="15" t="s">
        <v>39</v>
      </c>
      <c r="E28" s="16">
        <v>24</v>
      </c>
      <c r="F28" s="157">
        <v>96.9</v>
      </c>
      <c r="G28" s="157">
        <v>8.9600000000000009</v>
      </c>
      <c r="H28" s="17">
        <f t="shared" ref="H28:H30" si="34">TRUNC((F28+G28),2)</f>
        <v>105.86</v>
      </c>
      <c r="I28" s="18">
        <f t="shared" ref="I28:I30" si="35">TRUNC((F28*E28),2)</f>
        <v>2325.6</v>
      </c>
      <c r="J28" s="18">
        <f t="shared" ref="J28:J30" si="36">TRUNC((G28*E28),2)</f>
        <v>215.04</v>
      </c>
      <c r="K28" s="18">
        <f t="shared" ref="K28:K30" si="37">TRUNC((I28+J28),2)</f>
        <v>2540.64</v>
      </c>
      <c r="L28" s="19">
        <f t="shared" ref="L28:L30" si="38">K28</f>
        <v>2540.64</v>
      </c>
    </row>
    <row r="29" spans="1:12" ht="25.5">
      <c r="A29" s="12" t="s">
        <v>68</v>
      </c>
      <c r="B29" s="13">
        <v>95578</v>
      </c>
      <c r="C29" s="14" t="s">
        <v>41</v>
      </c>
      <c r="D29" s="15" t="s">
        <v>42</v>
      </c>
      <c r="E29" s="16">
        <v>81.459999999999994</v>
      </c>
      <c r="F29" s="157">
        <v>8.01</v>
      </c>
      <c r="G29" s="157">
        <v>0.62</v>
      </c>
      <c r="H29" s="17">
        <f t="shared" si="34"/>
        <v>8.6300000000000008</v>
      </c>
      <c r="I29" s="18">
        <f t="shared" si="35"/>
        <v>652.49</v>
      </c>
      <c r="J29" s="18">
        <f t="shared" si="36"/>
        <v>50.5</v>
      </c>
      <c r="K29" s="18">
        <f t="shared" si="37"/>
        <v>702.99</v>
      </c>
      <c r="L29" s="19">
        <f t="shared" si="38"/>
        <v>702.99</v>
      </c>
    </row>
    <row r="30" spans="1:12" ht="38.25">
      <c r="A30" s="12" t="s">
        <v>69</v>
      </c>
      <c r="B30" s="13">
        <v>95584</v>
      </c>
      <c r="C30" s="14" t="s">
        <v>44</v>
      </c>
      <c r="D30" s="15" t="s">
        <v>42</v>
      </c>
      <c r="E30" s="16">
        <v>27.73</v>
      </c>
      <c r="F30" s="157">
        <v>10.52</v>
      </c>
      <c r="G30" s="157">
        <v>4.01</v>
      </c>
      <c r="H30" s="17">
        <f t="shared" si="34"/>
        <v>14.53</v>
      </c>
      <c r="I30" s="18">
        <f t="shared" si="35"/>
        <v>291.70999999999998</v>
      </c>
      <c r="J30" s="18">
        <f t="shared" si="36"/>
        <v>111.19</v>
      </c>
      <c r="K30" s="18">
        <f t="shared" si="37"/>
        <v>402.9</v>
      </c>
      <c r="L30" s="19">
        <f t="shared" si="38"/>
        <v>402.9</v>
      </c>
    </row>
    <row r="31" spans="1:12" ht="12.75">
      <c r="A31" s="26" t="s">
        <v>70</v>
      </c>
      <c r="B31" s="27"/>
      <c r="C31" s="26" t="s">
        <v>71</v>
      </c>
      <c r="D31" s="27"/>
      <c r="E31" s="28"/>
      <c r="F31" s="160"/>
      <c r="G31" s="160"/>
      <c r="H31" s="27"/>
      <c r="I31" s="29">
        <f t="shared" ref="I31:K31" si="39">SUM(I32:I34)</f>
        <v>2724.9</v>
      </c>
      <c r="J31" s="29">
        <f t="shared" si="39"/>
        <v>313.95999999999998</v>
      </c>
      <c r="K31" s="29">
        <f t="shared" si="39"/>
        <v>3038.8599999999997</v>
      </c>
    </row>
    <row r="32" spans="1:12" ht="51">
      <c r="A32" s="12" t="s">
        <v>72</v>
      </c>
      <c r="B32" s="13" t="s">
        <v>37</v>
      </c>
      <c r="C32" s="14" t="s">
        <v>38</v>
      </c>
      <c r="D32" s="15" t="s">
        <v>39</v>
      </c>
      <c r="E32" s="16">
        <v>20</v>
      </c>
      <c r="F32" s="157">
        <v>96.9</v>
      </c>
      <c r="G32" s="157">
        <v>8.9600000000000009</v>
      </c>
      <c r="H32" s="17">
        <f t="shared" ref="H32:H34" si="40">TRUNC((F32+G32),2)</f>
        <v>105.86</v>
      </c>
      <c r="I32" s="18">
        <f t="shared" ref="I32:I34" si="41">TRUNC((F32*E32),2)</f>
        <v>1938</v>
      </c>
      <c r="J32" s="18">
        <f t="shared" ref="J32:J34" si="42">TRUNC((G32*E32),2)</f>
        <v>179.2</v>
      </c>
      <c r="K32" s="18">
        <f t="shared" ref="K32:K34" si="43">TRUNC((I32+J32),2)</f>
        <v>2117.1999999999998</v>
      </c>
      <c r="L32" s="19">
        <f t="shared" ref="L32:L34" si="44">K32</f>
        <v>2117.1999999999998</v>
      </c>
    </row>
    <row r="33" spans="1:12" ht="25.5">
      <c r="A33" s="12" t="s">
        <v>73</v>
      </c>
      <c r="B33" s="13">
        <v>95578</v>
      </c>
      <c r="C33" s="14" t="s">
        <v>41</v>
      </c>
      <c r="D33" s="15" t="s">
        <v>42</v>
      </c>
      <c r="E33" s="16">
        <v>67.89</v>
      </c>
      <c r="F33" s="157">
        <v>8.01</v>
      </c>
      <c r="G33" s="157">
        <v>0.62</v>
      </c>
      <c r="H33" s="17">
        <f t="shared" si="40"/>
        <v>8.6300000000000008</v>
      </c>
      <c r="I33" s="18">
        <f t="shared" si="41"/>
        <v>543.79</v>
      </c>
      <c r="J33" s="18">
        <f t="shared" si="42"/>
        <v>42.09</v>
      </c>
      <c r="K33" s="18">
        <f t="shared" si="43"/>
        <v>585.88</v>
      </c>
      <c r="L33" s="19">
        <f t="shared" si="44"/>
        <v>585.88</v>
      </c>
    </row>
    <row r="34" spans="1:12" ht="38.25">
      <c r="A34" s="12" t="s">
        <v>74</v>
      </c>
      <c r="B34" s="13">
        <v>95584</v>
      </c>
      <c r="C34" s="14" t="s">
        <v>44</v>
      </c>
      <c r="D34" s="15" t="s">
        <v>42</v>
      </c>
      <c r="E34" s="16">
        <v>23.11</v>
      </c>
      <c r="F34" s="157">
        <v>10.52</v>
      </c>
      <c r="G34" s="157">
        <v>4.01</v>
      </c>
      <c r="H34" s="17">
        <f t="shared" si="40"/>
        <v>14.53</v>
      </c>
      <c r="I34" s="18">
        <f t="shared" si="41"/>
        <v>243.11</v>
      </c>
      <c r="J34" s="18">
        <f t="shared" si="42"/>
        <v>92.67</v>
      </c>
      <c r="K34" s="18">
        <f t="shared" si="43"/>
        <v>335.78</v>
      </c>
      <c r="L34" s="19">
        <f t="shared" si="44"/>
        <v>335.78</v>
      </c>
    </row>
    <row r="35" spans="1:12" ht="12.75">
      <c r="A35" s="26" t="s">
        <v>75</v>
      </c>
      <c r="B35" s="27"/>
      <c r="C35" s="26" t="s">
        <v>76</v>
      </c>
      <c r="D35" s="27"/>
      <c r="E35" s="28"/>
      <c r="F35" s="160"/>
      <c r="G35" s="160"/>
      <c r="H35" s="27"/>
      <c r="I35" s="29">
        <f t="shared" ref="I35:K35" si="45">SUM(I36:I38)</f>
        <v>2179.9300000000003</v>
      </c>
      <c r="J35" s="29">
        <f t="shared" si="45"/>
        <v>251.17000000000002</v>
      </c>
      <c r="K35" s="29">
        <f t="shared" si="45"/>
        <v>2431.1</v>
      </c>
    </row>
    <row r="36" spans="1:12" ht="51">
      <c r="A36" s="12" t="s">
        <v>77</v>
      </c>
      <c r="B36" s="13" t="s">
        <v>37</v>
      </c>
      <c r="C36" s="14" t="s">
        <v>38</v>
      </c>
      <c r="D36" s="15" t="s">
        <v>39</v>
      </c>
      <c r="E36" s="16">
        <v>16</v>
      </c>
      <c r="F36" s="157">
        <v>96.9</v>
      </c>
      <c r="G36" s="157">
        <v>8.9600000000000009</v>
      </c>
      <c r="H36" s="17">
        <f t="shared" ref="H36:H38" si="46">TRUNC((F36+G36),2)</f>
        <v>105.86</v>
      </c>
      <c r="I36" s="18">
        <f t="shared" ref="I36:I38" si="47">TRUNC((F36*E36),2)</f>
        <v>1550.4</v>
      </c>
      <c r="J36" s="18">
        <f t="shared" ref="J36:J38" si="48">TRUNC((G36*E36),2)</f>
        <v>143.36000000000001</v>
      </c>
      <c r="K36" s="18">
        <f t="shared" ref="K36:K38" si="49">TRUNC((I36+J36),2)</f>
        <v>1693.76</v>
      </c>
      <c r="L36" s="19">
        <f t="shared" ref="L36:L38" si="50">K36</f>
        <v>1693.76</v>
      </c>
    </row>
    <row r="37" spans="1:12" ht="25.5">
      <c r="A37" s="12" t="s">
        <v>78</v>
      </c>
      <c r="B37" s="13" t="s">
        <v>79</v>
      </c>
      <c r="C37" s="14" t="s">
        <v>41</v>
      </c>
      <c r="D37" s="15" t="s">
        <v>42</v>
      </c>
      <c r="E37" s="16">
        <v>54.31</v>
      </c>
      <c r="F37" s="157" t="s">
        <v>80</v>
      </c>
      <c r="G37" s="157" t="s">
        <v>81</v>
      </c>
      <c r="H37" s="17">
        <f t="shared" si="46"/>
        <v>8.6300000000000008</v>
      </c>
      <c r="I37" s="18">
        <f t="shared" si="47"/>
        <v>435.02</v>
      </c>
      <c r="J37" s="18">
        <f t="shared" si="48"/>
        <v>33.67</v>
      </c>
      <c r="K37" s="18">
        <f t="shared" si="49"/>
        <v>468.69</v>
      </c>
      <c r="L37" s="19">
        <f t="shared" si="50"/>
        <v>468.69</v>
      </c>
    </row>
    <row r="38" spans="1:12" ht="38.25">
      <c r="A38" s="12" t="s">
        <v>82</v>
      </c>
      <c r="B38" s="13" t="s">
        <v>62</v>
      </c>
      <c r="C38" s="14" t="s">
        <v>44</v>
      </c>
      <c r="D38" s="15" t="s">
        <v>42</v>
      </c>
      <c r="E38" s="16">
        <v>18.489999999999998</v>
      </c>
      <c r="F38" s="157" t="s">
        <v>63</v>
      </c>
      <c r="G38" s="157" t="s">
        <v>64</v>
      </c>
      <c r="H38" s="17">
        <f t="shared" si="46"/>
        <v>14.53</v>
      </c>
      <c r="I38" s="18">
        <f t="shared" si="47"/>
        <v>194.51</v>
      </c>
      <c r="J38" s="18">
        <f t="shared" si="48"/>
        <v>74.14</v>
      </c>
      <c r="K38" s="18">
        <f t="shared" si="49"/>
        <v>268.64999999999998</v>
      </c>
      <c r="L38" s="19">
        <f t="shared" si="50"/>
        <v>268.64999999999998</v>
      </c>
    </row>
    <row r="39" spans="1:12" ht="12.75">
      <c r="A39" s="26" t="s">
        <v>83</v>
      </c>
      <c r="B39" s="27"/>
      <c r="C39" s="26" t="s">
        <v>84</v>
      </c>
      <c r="D39" s="27"/>
      <c r="E39" s="28"/>
      <c r="F39" s="160"/>
      <c r="G39" s="160"/>
      <c r="H39" s="27"/>
      <c r="I39" s="29">
        <f t="shared" ref="I39:K39" si="51">SUM(I40:I42)</f>
        <v>7084.89</v>
      </c>
      <c r="J39" s="29">
        <f t="shared" si="51"/>
        <v>816.35</v>
      </c>
      <c r="K39" s="29">
        <f t="shared" si="51"/>
        <v>7901.24</v>
      </c>
    </row>
    <row r="40" spans="1:12" ht="51">
      <c r="A40" s="12" t="s">
        <v>85</v>
      </c>
      <c r="B40" s="13" t="s">
        <v>37</v>
      </c>
      <c r="C40" s="14" t="s">
        <v>38</v>
      </c>
      <c r="D40" s="15" t="s">
        <v>39</v>
      </c>
      <c r="E40" s="16">
        <v>52</v>
      </c>
      <c r="F40" s="157">
        <v>96.9</v>
      </c>
      <c r="G40" s="157">
        <v>8.9600000000000009</v>
      </c>
      <c r="H40" s="17">
        <f t="shared" ref="H40:H42" si="52">TRUNC((F40+G40),2)</f>
        <v>105.86</v>
      </c>
      <c r="I40" s="18">
        <f t="shared" ref="I40:I42" si="53">TRUNC((F40*E40),2)</f>
        <v>5038.8</v>
      </c>
      <c r="J40" s="18">
        <f t="shared" ref="J40:J42" si="54">TRUNC((G40*E40),2)</f>
        <v>465.92</v>
      </c>
      <c r="K40" s="18">
        <f t="shared" ref="K40:K42" si="55">TRUNC((I40+J40),2)</f>
        <v>5504.72</v>
      </c>
      <c r="L40" s="19">
        <f t="shared" ref="L40:L42" si="56">K40</f>
        <v>5504.72</v>
      </c>
    </row>
    <row r="41" spans="1:12" ht="25.5">
      <c r="A41" s="12" t="s">
        <v>86</v>
      </c>
      <c r="B41" s="13">
        <v>95578</v>
      </c>
      <c r="C41" s="14" t="s">
        <v>41</v>
      </c>
      <c r="D41" s="15" t="s">
        <v>42</v>
      </c>
      <c r="E41" s="16">
        <v>176.51</v>
      </c>
      <c r="F41" s="157">
        <v>8.01</v>
      </c>
      <c r="G41" s="157">
        <v>0.62</v>
      </c>
      <c r="H41" s="17">
        <f t="shared" si="52"/>
        <v>8.6300000000000008</v>
      </c>
      <c r="I41" s="18">
        <f t="shared" si="53"/>
        <v>1413.84</v>
      </c>
      <c r="J41" s="18">
        <f t="shared" si="54"/>
        <v>109.43</v>
      </c>
      <c r="K41" s="18">
        <f t="shared" si="55"/>
        <v>1523.27</v>
      </c>
      <c r="L41" s="19">
        <f t="shared" si="56"/>
        <v>1523.27</v>
      </c>
    </row>
    <row r="42" spans="1:12" ht="38.25">
      <c r="A42" s="12" t="s">
        <v>87</v>
      </c>
      <c r="B42" s="13">
        <v>95584</v>
      </c>
      <c r="C42" s="14" t="s">
        <v>44</v>
      </c>
      <c r="D42" s="15" t="s">
        <v>42</v>
      </c>
      <c r="E42" s="16">
        <v>60.1</v>
      </c>
      <c r="F42" s="157">
        <v>10.52</v>
      </c>
      <c r="G42" s="157">
        <v>4.01</v>
      </c>
      <c r="H42" s="17">
        <f t="shared" si="52"/>
        <v>14.53</v>
      </c>
      <c r="I42" s="18">
        <f t="shared" si="53"/>
        <v>632.25</v>
      </c>
      <c r="J42" s="18">
        <f t="shared" si="54"/>
        <v>241</v>
      </c>
      <c r="K42" s="18">
        <f t="shared" si="55"/>
        <v>873.25</v>
      </c>
      <c r="L42" s="19">
        <f t="shared" si="56"/>
        <v>873.25</v>
      </c>
    </row>
    <row r="43" spans="1:12" ht="12.75">
      <c r="A43" s="26" t="s">
        <v>88</v>
      </c>
      <c r="B43" s="27"/>
      <c r="C43" s="26" t="s">
        <v>89</v>
      </c>
      <c r="D43" s="27"/>
      <c r="E43" s="28"/>
      <c r="F43" s="160"/>
      <c r="G43" s="160"/>
      <c r="H43" s="27"/>
      <c r="I43" s="29">
        <f t="shared" ref="I43:K43" si="57">SUM(I44:I46)</f>
        <v>6539.8</v>
      </c>
      <c r="J43" s="29">
        <f t="shared" si="57"/>
        <v>753.52</v>
      </c>
      <c r="K43" s="29">
        <f t="shared" si="57"/>
        <v>7293.32</v>
      </c>
    </row>
    <row r="44" spans="1:12" ht="51">
      <c r="A44" s="12" t="s">
        <v>90</v>
      </c>
      <c r="B44" s="13" t="s">
        <v>37</v>
      </c>
      <c r="C44" s="14" t="s">
        <v>38</v>
      </c>
      <c r="D44" s="15" t="s">
        <v>39</v>
      </c>
      <c r="E44" s="16">
        <v>48</v>
      </c>
      <c r="F44" s="157" t="s">
        <v>53</v>
      </c>
      <c r="G44" s="157" t="s">
        <v>54</v>
      </c>
      <c r="H44" s="17">
        <f t="shared" ref="H44:H46" si="58">TRUNC((F44+G44),2)</f>
        <v>105.86</v>
      </c>
      <c r="I44" s="18">
        <f t="shared" ref="I44:I46" si="59">TRUNC((F44*E44),2)</f>
        <v>4651.2</v>
      </c>
      <c r="J44" s="18">
        <f t="shared" ref="J44:J46" si="60">TRUNC((G44*E44),2)</f>
        <v>430.08</v>
      </c>
      <c r="K44" s="18">
        <f t="shared" ref="K44:K46" si="61">TRUNC((I44+J44),2)</f>
        <v>5081.28</v>
      </c>
      <c r="L44" s="19">
        <f t="shared" ref="L44:L46" si="62">K44</f>
        <v>5081.28</v>
      </c>
    </row>
    <row r="45" spans="1:12" ht="25.5">
      <c r="A45" s="12" t="s">
        <v>91</v>
      </c>
      <c r="B45" s="13">
        <v>95578</v>
      </c>
      <c r="C45" s="14" t="s">
        <v>41</v>
      </c>
      <c r="D45" s="15" t="s">
        <v>42</v>
      </c>
      <c r="E45" s="16">
        <v>162.93</v>
      </c>
      <c r="F45" s="157">
        <v>8.01</v>
      </c>
      <c r="G45" s="157">
        <v>0.62</v>
      </c>
      <c r="H45" s="17">
        <f t="shared" si="58"/>
        <v>8.6300000000000008</v>
      </c>
      <c r="I45" s="18">
        <f t="shared" si="59"/>
        <v>1305.06</v>
      </c>
      <c r="J45" s="18">
        <f t="shared" si="60"/>
        <v>101.01</v>
      </c>
      <c r="K45" s="18">
        <f t="shared" si="61"/>
        <v>1406.07</v>
      </c>
      <c r="L45" s="19">
        <f t="shared" si="62"/>
        <v>1406.07</v>
      </c>
    </row>
    <row r="46" spans="1:12" ht="38.25">
      <c r="A46" s="12" t="s">
        <v>92</v>
      </c>
      <c r="B46" s="13">
        <v>95584</v>
      </c>
      <c r="C46" s="14" t="s">
        <v>44</v>
      </c>
      <c r="D46" s="15" t="s">
        <v>42</v>
      </c>
      <c r="E46" s="16">
        <v>55.47</v>
      </c>
      <c r="F46" s="157">
        <v>10.52</v>
      </c>
      <c r="G46" s="157">
        <v>4.01</v>
      </c>
      <c r="H46" s="17">
        <f t="shared" si="58"/>
        <v>14.53</v>
      </c>
      <c r="I46" s="18">
        <f t="shared" si="59"/>
        <v>583.54</v>
      </c>
      <c r="J46" s="18">
        <f t="shared" si="60"/>
        <v>222.43</v>
      </c>
      <c r="K46" s="18">
        <f t="shared" si="61"/>
        <v>805.97</v>
      </c>
      <c r="L46" s="19">
        <f t="shared" si="62"/>
        <v>805.97</v>
      </c>
    </row>
    <row r="47" spans="1:12" ht="12.75">
      <c r="A47" s="26" t="s">
        <v>93</v>
      </c>
      <c r="B47" s="27"/>
      <c r="C47" s="26" t="s">
        <v>94</v>
      </c>
      <c r="D47" s="27"/>
      <c r="E47" s="28"/>
      <c r="F47" s="160"/>
      <c r="G47" s="160"/>
      <c r="H47" s="27"/>
      <c r="I47" s="29">
        <f t="shared" ref="I47:K47" si="63">SUM(I48:I50)</f>
        <v>4904.8500000000004</v>
      </c>
      <c r="J47" s="29">
        <f t="shared" si="63"/>
        <v>565.13</v>
      </c>
      <c r="K47" s="29">
        <f t="shared" si="63"/>
        <v>5469.98</v>
      </c>
    </row>
    <row r="48" spans="1:12" ht="51">
      <c r="A48" s="12" t="s">
        <v>95</v>
      </c>
      <c r="B48" s="13" t="s">
        <v>37</v>
      </c>
      <c r="C48" s="14" t="s">
        <v>38</v>
      </c>
      <c r="D48" s="15" t="s">
        <v>39</v>
      </c>
      <c r="E48" s="16">
        <v>36</v>
      </c>
      <c r="F48" s="157">
        <v>96.9</v>
      </c>
      <c r="G48" s="157">
        <v>8.9600000000000009</v>
      </c>
      <c r="H48" s="17">
        <f t="shared" ref="H48:H50" si="64">TRUNC((F48+G48),2)</f>
        <v>105.86</v>
      </c>
      <c r="I48" s="18">
        <f t="shared" ref="I48:I50" si="65">TRUNC((F48*E48),2)</f>
        <v>3488.4</v>
      </c>
      <c r="J48" s="18">
        <f t="shared" ref="J48:J50" si="66">TRUNC((G48*E48),2)</f>
        <v>322.56</v>
      </c>
      <c r="K48" s="18">
        <f t="shared" ref="K48:K50" si="67">TRUNC((I48+J48),2)</f>
        <v>3810.96</v>
      </c>
      <c r="L48" s="19">
        <f t="shared" ref="L48:L50" si="68">K48</f>
        <v>3810.96</v>
      </c>
    </row>
    <row r="49" spans="1:12" ht="25.5">
      <c r="A49" s="12" t="s">
        <v>96</v>
      </c>
      <c r="B49" s="13">
        <v>95578</v>
      </c>
      <c r="C49" s="14" t="s">
        <v>41</v>
      </c>
      <c r="D49" s="15" t="s">
        <v>42</v>
      </c>
      <c r="E49" s="16">
        <v>122.2</v>
      </c>
      <c r="F49" s="157">
        <v>8.01</v>
      </c>
      <c r="G49" s="157">
        <v>0.62</v>
      </c>
      <c r="H49" s="17">
        <f t="shared" si="64"/>
        <v>8.6300000000000008</v>
      </c>
      <c r="I49" s="18">
        <f t="shared" si="65"/>
        <v>978.82</v>
      </c>
      <c r="J49" s="18">
        <f t="shared" si="66"/>
        <v>75.760000000000005</v>
      </c>
      <c r="K49" s="18">
        <f t="shared" si="67"/>
        <v>1054.58</v>
      </c>
      <c r="L49" s="19">
        <f t="shared" si="68"/>
        <v>1054.58</v>
      </c>
    </row>
    <row r="50" spans="1:12" ht="38.25">
      <c r="A50" s="12" t="s">
        <v>97</v>
      </c>
      <c r="B50" s="13">
        <v>95584</v>
      </c>
      <c r="C50" s="14" t="s">
        <v>44</v>
      </c>
      <c r="D50" s="15" t="s">
        <v>42</v>
      </c>
      <c r="E50" s="16">
        <v>41.6</v>
      </c>
      <c r="F50" s="157">
        <v>10.52</v>
      </c>
      <c r="G50" s="157">
        <v>4.01</v>
      </c>
      <c r="H50" s="17">
        <f t="shared" si="64"/>
        <v>14.53</v>
      </c>
      <c r="I50" s="18">
        <f t="shared" si="65"/>
        <v>437.63</v>
      </c>
      <c r="J50" s="18">
        <f t="shared" si="66"/>
        <v>166.81</v>
      </c>
      <c r="K50" s="18">
        <f t="shared" si="67"/>
        <v>604.44000000000005</v>
      </c>
      <c r="L50" s="19">
        <f t="shared" si="68"/>
        <v>604.44000000000005</v>
      </c>
    </row>
    <row r="51" spans="1:12" ht="12.75">
      <c r="A51" s="26" t="s">
        <v>98</v>
      </c>
      <c r="B51" s="27"/>
      <c r="C51" s="26" t="s">
        <v>99</v>
      </c>
      <c r="D51" s="27"/>
      <c r="E51" s="28"/>
      <c r="F51" s="160"/>
      <c r="G51" s="160"/>
      <c r="H51" s="27"/>
      <c r="I51" s="29">
        <f t="shared" ref="I51:K51" si="69">SUM(I52:I54)</f>
        <v>2179.9300000000003</v>
      </c>
      <c r="J51" s="29">
        <f t="shared" si="69"/>
        <v>251.17000000000002</v>
      </c>
      <c r="K51" s="29">
        <f t="shared" si="69"/>
        <v>2431.1</v>
      </c>
    </row>
    <row r="52" spans="1:12" ht="51">
      <c r="A52" s="12" t="s">
        <v>100</v>
      </c>
      <c r="B52" s="13" t="s">
        <v>37</v>
      </c>
      <c r="C52" s="14" t="s">
        <v>38</v>
      </c>
      <c r="D52" s="15" t="s">
        <v>39</v>
      </c>
      <c r="E52" s="16">
        <v>16</v>
      </c>
      <c r="F52" s="157" t="s">
        <v>53</v>
      </c>
      <c r="G52" s="157" t="s">
        <v>54</v>
      </c>
      <c r="H52" s="17">
        <f t="shared" ref="H52:H54" si="70">TRUNC((F52+G52),2)</f>
        <v>105.86</v>
      </c>
      <c r="I52" s="18">
        <f t="shared" ref="I52:I54" si="71">TRUNC((F52*E52),2)</f>
        <v>1550.4</v>
      </c>
      <c r="J52" s="18">
        <f t="shared" ref="J52:J54" si="72">TRUNC((G52*E52),2)</f>
        <v>143.36000000000001</v>
      </c>
      <c r="K52" s="18">
        <f t="shared" ref="K52:K54" si="73">TRUNC((I52+J52),2)</f>
        <v>1693.76</v>
      </c>
      <c r="L52" s="19">
        <f t="shared" ref="L52:L54" si="74">K52</f>
        <v>1693.76</v>
      </c>
    </row>
    <row r="53" spans="1:12" ht="25.5">
      <c r="A53" s="12" t="s">
        <v>101</v>
      </c>
      <c r="B53" s="13" t="s">
        <v>79</v>
      </c>
      <c r="C53" s="14" t="s">
        <v>41</v>
      </c>
      <c r="D53" s="15" t="s">
        <v>42</v>
      </c>
      <c r="E53" s="16">
        <v>54.31</v>
      </c>
      <c r="F53" s="157" t="s">
        <v>80</v>
      </c>
      <c r="G53" s="157" t="s">
        <v>81</v>
      </c>
      <c r="H53" s="17">
        <f t="shared" si="70"/>
        <v>8.6300000000000008</v>
      </c>
      <c r="I53" s="18">
        <f t="shared" si="71"/>
        <v>435.02</v>
      </c>
      <c r="J53" s="18">
        <f t="shared" si="72"/>
        <v>33.67</v>
      </c>
      <c r="K53" s="18">
        <f t="shared" si="73"/>
        <v>468.69</v>
      </c>
      <c r="L53" s="19">
        <f t="shared" si="74"/>
        <v>468.69</v>
      </c>
    </row>
    <row r="54" spans="1:12" ht="38.25">
      <c r="A54" s="12" t="s">
        <v>102</v>
      </c>
      <c r="B54" s="13" t="s">
        <v>62</v>
      </c>
      <c r="C54" s="14" t="s">
        <v>44</v>
      </c>
      <c r="D54" s="15" t="s">
        <v>42</v>
      </c>
      <c r="E54" s="16">
        <v>18.489999999999998</v>
      </c>
      <c r="F54" s="157" t="s">
        <v>63</v>
      </c>
      <c r="G54" s="157" t="s">
        <v>64</v>
      </c>
      <c r="H54" s="17">
        <f t="shared" si="70"/>
        <v>14.53</v>
      </c>
      <c r="I54" s="18">
        <f t="shared" si="71"/>
        <v>194.51</v>
      </c>
      <c r="J54" s="18">
        <f t="shared" si="72"/>
        <v>74.14</v>
      </c>
      <c r="K54" s="18">
        <f t="shared" si="73"/>
        <v>268.64999999999998</v>
      </c>
      <c r="L54" s="19">
        <f t="shared" si="74"/>
        <v>268.64999999999998</v>
      </c>
    </row>
    <row r="55" spans="1:12" ht="12.75">
      <c r="A55" s="26" t="s">
        <v>103</v>
      </c>
      <c r="B55" s="27"/>
      <c r="C55" s="26" t="s">
        <v>104</v>
      </c>
      <c r="D55" s="27"/>
      <c r="E55" s="28"/>
      <c r="F55" s="160"/>
      <c r="G55" s="160"/>
      <c r="H55" s="27"/>
      <c r="I55" s="29">
        <f t="shared" ref="I55:K55" si="75">SUM(I56:I58)</f>
        <v>3269.8</v>
      </c>
      <c r="J55" s="29">
        <f t="shared" si="75"/>
        <v>376.72999999999996</v>
      </c>
      <c r="K55" s="29">
        <f t="shared" si="75"/>
        <v>3646.53</v>
      </c>
    </row>
    <row r="56" spans="1:12" ht="51">
      <c r="A56" s="12" t="s">
        <v>105</v>
      </c>
      <c r="B56" s="13" t="s">
        <v>37</v>
      </c>
      <c r="C56" s="14" t="s">
        <v>38</v>
      </c>
      <c r="D56" s="15" t="s">
        <v>39</v>
      </c>
      <c r="E56" s="16">
        <v>24</v>
      </c>
      <c r="F56" s="157">
        <v>96.9</v>
      </c>
      <c r="G56" s="157">
        <v>8.9600000000000009</v>
      </c>
      <c r="H56" s="17">
        <f t="shared" ref="H56:H58" si="76">TRUNC((F56+G56),2)</f>
        <v>105.86</v>
      </c>
      <c r="I56" s="18">
        <f t="shared" ref="I56:I58" si="77">TRUNC((F56*E56),2)</f>
        <v>2325.6</v>
      </c>
      <c r="J56" s="18">
        <f t="shared" ref="J56:J58" si="78">TRUNC((G56*E56),2)</f>
        <v>215.04</v>
      </c>
      <c r="K56" s="18">
        <f t="shared" ref="K56:K58" si="79">TRUNC((I56+J56),2)</f>
        <v>2540.64</v>
      </c>
      <c r="L56" s="19">
        <f t="shared" ref="L56:L58" si="80">K56</f>
        <v>2540.64</v>
      </c>
    </row>
    <row r="57" spans="1:12" ht="25.5">
      <c r="A57" s="12" t="s">
        <v>106</v>
      </c>
      <c r="B57" s="13" t="s">
        <v>79</v>
      </c>
      <c r="C57" s="14" t="s">
        <v>41</v>
      </c>
      <c r="D57" s="15" t="s">
        <v>42</v>
      </c>
      <c r="E57" s="16">
        <v>81.459999999999994</v>
      </c>
      <c r="F57" s="157" t="s">
        <v>80</v>
      </c>
      <c r="G57" s="157" t="s">
        <v>81</v>
      </c>
      <c r="H57" s="17">
        <f t="shared" si="76"/>
        <v>8.6300000000000008</v>
      </c>
      <c r="I57" s="18">
        <f t="shared" si="77"/>
        <v>652.49</v>
      </c>
      <c r="J57" s="18">
        <f t="shared" si="78"/>
        <v>50.5</v>
      </c>
      <c r="K57" s="18">
        <f t="shared" si="79"/>
        <v>702.99</v>
      </c>
      <c r="L57" s="19">
        <f t="shared" si="80"/>
        <v>702.99</v>
      </c>
    </row>
    <row r="58" spans="1:12" ht="38.25">
      <c r="A58" s="12" t="s">
        <v>107</v>
      </c>
      <c r="B58" s="13">
        <v>95584</v>
      </c>
      <c r="C58" s="14" t="s">
        <v>44</v>
      </c>
      <c r="D58" s="15" t="s">
        <v>42</v>
      </c>
      <c r="E58" s="16">
        <v>27.73</v>
      </c>
      <c r="F58" s="157">
        <v>10.52</v>
      </c>
      <c r="G58" s="157">
        <v>4.01</v>
      </c>
      <c r="H58" s="17">
        <f t="shared" si="76"/>
        <v>14.53</v>
      </c>
      <c r="I58" s="18">
        <f t="shared" si="77"/>
        <v>291.70999999999998</v>
      </c>
      <c r="J58" s="18">
        <f t="shared" si="78"/>
        <v>111.19</v>
      </c>
      <c r="K58" s="18">
        <f t="shared" si="79"/>
        <v>402.9</v>
      </c>
      <c r="L58" s="19">
        <f t="shared" si="80"/>
        <v>402.9</v>
      </c>
    </row>
    <row r="59" spans="1:12" ht="12.75">
      <c r="A59" s="22" t="s">
        <v>108</v>
      </c>
      <c r="B59" s="23"/>
      <c r="C59" s="22" t="s">
        <v>109</v>
      </c>
      <c r="D59" s="23"/>
      <c r="E59" s="24"/>
      <c r="F59" s="159"/>
      <c r="G59" s="159"/>
      <c r="H59" s="23"/>
      <c r="I59" s="25">
        <f t="shared" ref="I59:K59" si="81">I60+I66+I73+I78+I84+I91+I97+I102+I111+I118+I124+I131</f>
        <v>32842.68</v>
      </c>
      <c r="J59" s="25">
        <f t="shared" si="81"/>
        <v>14908.44</v>
      </c>
      <c r="K59" s="25">
        <f t="shared" si="81"/>
        <v>47751.119999999995</v>
      </c>
    </row>
    <row r="60" spans="1:12" ht="12.75">
      <c r="A60" s="26" t="s">
        <v>110</v>
      </c>
      <c r="B60" s="27"/>
      <c r="C60" s="26" t="s">
        <v>35</v>
      </c>
      <c r="D60" s="27"/>
      <c r="E60" s="28"/>
      <c r="F60" s="160"/>
      <c r="G60" s="160"/>
      <c r="H60" s="27"/>
      <c r="I60" s="29">
        <f t="shared" ref="I60:K60" si="82">SUM(I61:I65)</f>
        <v>1402.04</v>
      </c>
      <c r="J60" s="29">
        <f t="shared" si="82"/>
        <v>687.99</v>
      </c>
      <c r="K60" s="29">
        <f t="shared" si="82"/>
        <v>2090.0299999999997</v>
      </c>
    </row>
    <row r="61" spans="1:12" ht="51">
      <c r="A61" s="12" t="s">
        <v>111</v>
      </c>
      <c r="B61" s="13">
        <v>96523</v>
      </c>
      <c r="C61" s="14" t="s">
        <v>112</v>
      </c>
      <c r="D61" s="15" t="s">
        <v>113</v>
      </c>
      <c r="E61" s="16">
        <v>1.27</v>
      </c>
      <c r="F61" s="157">
        <v>34.15</v>
      </c>
      <c r="G61" s="157">
        <v>83.47</v>
      </c>
      <c r="H61" s="17">
        <f t="shared" ref="H61:H65" si="83">TRUNC((F61+G61),2)</f>
        <v>117.62</v>
      </c>
      <c r="I61" s="18">
        <f t="shared" ref="I61:I65" si="84">TRUNC((F61*E61),2)</f>
        <v>43.37</v>
      </c>
      <c r="J61" s="18">
        <f t="shared" ref="J61:J65" si="85">TRUNC((G61*E61),2)</f>
        <v>106</v>
      </c>
      <c r="K61" s="18">
        <f t="shared" ref="K61:K65" si="86">TRUNC((I61+J61),2)</f>
        <v>149.37</v>
      </c>
      <c r="L61" s="19">
        <f t="shared" ref="L61:L65" si="87">K61</f>
        <v>149.37</v>
      </c>
    </row>
    <row r="62" spans="1:12" ht="51">
      <c r="A62" s="12" t="s">
        <v>114</v>
      </c>
      <c r="B62" s="13" t="s">
        <v>115</v>
      </c>
      <c r="C62" s="14" t="s">
        <v>116</v>
      </c>
      <c r="D62" s="15" t="s">
        <v>113</v>
      </c>
      <c r="E62" s="16">
        <v>1.27</v>
      </c>
      <c r="F62" s="157" t="s">
        <v>117</v>
      </c>
      <c r="G62" s="157" t="s">
        <v>118</v>
      </c>
      <c r="H62" s="17">
        <f t="shared" si="83"/>
        <v>630.30999999999995</v>
      </c>
      <c r="I62" s="18">
        <f t="shared" si="84"/>
        <v>777.53</v>
      </c>
      <c r="J62" s="18">
        <f t="shared" si="85"/>
        <v>22.96</v>
      </c>
      <c r="K62" s="18">
        <f t="shared" si="86"/>
        <v>800.49</v>
      </c>
      <c r="L62" s="19">
        <f t="shared" si="87"/>
        <v>800.49</v>
      </c>
    </row>
    <row r="63" spans="1:12" ht="51">
      <c r="A63" s="12" t="s">
        <v>119</v>
      </c>
      <c r="B63" s="13">
        <v>96534</v>
      </c>
      <c r="C63" s="14" t="s">
        <v>120</v>
      </c>
      <c r="D63" s="15" t="s">
        <v>24</v>
      </c>
      <c r="E63" s="16">
        <v>7.28</v>
      </c>
      <c r="F63" s="157">
        <v>37.54</v>
      </c>
      <c r="G63" s="157">
        <v>47.92</v>
      </c>
      <c r="H63" s="17">
        <f t="shared" si="83"/>
        <v>85.46</v>
      </c>
      <c r="I63" s="18">
        <f t="shared" si="84"/>
        <v>273.29000000000002</v>
      </c>
      <c r="J63" s="18">
        <f t="shared" si="85"/>
        <v>348.85</v>
      </c>
      <c r="K63" s="18">
        <f t="shared" si="86"/>
        <v>622.14</v>
      </c>
      <c r="L63" s="19">
        <f t="shared" si="87"/>
        <v>622.14</v>
      </c>
    </row>
    <row r="64" spans="1:12" ht="25.5">
      <c r="A64" s="12" t="s">
        <v>121</v>
      </c>
      <c r="B64" s="13">
        <v>96543</v>
      </c>
      <c r="C64" s="14" t="s">
        <v>122</v>
      </c>
      <c r="D64" s="15" t="s">
        <v>42</v>
      </c>
      <c r="E64" s="16">
        <v>16.350000000000001</v>
      </c>
      <c r="F64" s="157">
        <v>11.99</v>
      </c>
      <c r="G64" s="157">
        <v>10.17</v>
      </c>
      <c r="H64" s="17">
        <f t="shared" si="83"/>
        <v>22.16</v>
      </c>
      <c r="I64" s="18">
        <f t="shared" si="84"/>
        <v>196.03</v>
      </c>
      <c r="J64" s="18">
        <f t="shared" si="85"/>
        <v>166.27</v>
      </c>
      <c r="K64" s="18">
        <f t="shared" si="86"/>
        <v>362.3</v>
      </c>
      <c r="L64" s="19">
        <f t="shared" si="87"/>
        <v>362.3</v>
      </c>
    </row>
    <row r="65" spans="1:12" ht="25.5">
      <c r="A65" s="12" t="s">
        <v>123</v>
      </c>
      <c r="B65" s="13" t="s">
        <v>124</v>
      </c>
      <c r="C65" s="14" t="s">
        <v>125</v>
      </c>
      <c r="D65" s="15" t="s">
        <v>42</v>
      </c>
      <c r="E65" s="16">
        <v>10.66</v>
      </c>
      <c r="F65" s="157" t="s">
        <v>126</v>
      </c>
      <c r="G65" s="157" t="s">
        <v>127</v>
      </c>
      <c r="H65" s="17">
        <f t="shared" si="83"/>
        <v>14.61</v>
      </c>
      <c r="I65" s="18">
        <f t="shared" si="84"/>
        <v>111.82</v>
      </c>
      <c r="J65" s="18">
        <f t="shared" si="85"/>
        <v>43.91</v>
      </c>
      <c r="K65" s="18">
        <f t="shared" si="86"/>
        <v>155.72999999999999</v>
      </c>
      <c r="L65" s="19">
        <f t="shared" si="87"/>
        <v>155.72999999999999</v>
      </c>
    </row>
    <row r="66" spans="1:12" ht="12.75">
      <c r="A66" s="26" t="s">
        <v>128</v>
      </c>
      <c r="B66" s="27"/>
      <c r="C66" s="26" t="s">
        <v>46</v>
      </c>
      <c r="D66" s="27"/>
      <c r="E66" s="28"/>
      <c r="F66" s="160"/>
      <c r="G66" s="160"/>
      <c r="H66" s="27"/>
      <c r="I66" s="29">
        <f t="shared" ref="I66:K66" si="88">SUM(I67:I72)</f>
        <v>3696.1299999999997</v>
      </c>
      <c r="J66" s="29">
        <f t="shared" si="88"/>
        <v>1587.77</v>
      </c>
      <c r="K66" s="29">
        <f t="shared" si="88"/>
        <v>5283.9</v>
      </c>
    </row>
    <row r="67" spans="1:12" ht="51">
      <c r="A67" s="12" t="s">
        <v>129</v>
      </c>
      <c r="B67" s="13">
        <v>96523</v>
      </c>
      <c r="C67" s="14" t="s">
        <v>112</v>
      </c>
      <c r="D67" s="15" t="s">
        <v>113</v>
      </c>
      <c r="E67" s="16">
        <v>3.45</v>
      </c>
      <c r="F67" s="157">
        <v>34.15</v>
      </c>
      <c r="G67" s="157">
        <v>83.47</v>
      </c>
      <c r="H67" s="17">
        <f t="shared" ref="H67:H72" si="89">TRUNC((F67+G67),2)</f>
        <v>117.62</v>
      </c>
      <c r="I67" s="18">
        <f t="shared" ref="I67:I72" si="90">TRUNC((F67*E67),2)</f>
        <v>117.81</v>
      </c>
      <c r="J67" s="18">
        <f t="shared" ref="J67:J72" si="91">TRUNC((G67*E67),2)</f>
        <v>287.97000000000003</v>
      </c>
      <c r="K67" s="18">
        <f t="shared" ref="K67:K72" si="92">TRUNC((I67+J67),2)</f>
        <v>405.78</v>
      </c>
      <c r="L67" s="19">
        <f t="shared" ref="L67:L72" si="93">K67</f>
        <v>405.78</v>
      </c>
    </row>
    <row r="68" spans="1:12" ht="51">
      <c r="A68" s="12" t="s">
        <v>130</v>
      </c>
      <c r="B68" s="13" t="s">
        <v>115</v>
      </c>
      <c r="C68" s="14" t="s">
        <v>116</v>
      </c>
      <c r="D68" s="15" t="s">
        <v>113</v>
      </c>
      <c r="E68" s="16">
        <v>3.45</v>
      </c>
      <c r="F68" s="157" t="s">
        <v>117</v>
      </c>
      <c r="G68" s="157" t="s">
        <v>118</v>
      </c>
      <c r="H68" s="17">
        <f t="shared" si="89"/>
        <v>630.30999999999995</v>
      </c>
      <c r="I68" s="18">
        <f t="shared" si="90"/>
        <v>2112.19</v>
      </c>
      <c r="J68" s="18">
        <f t="shared" si="91"/>
        <v>62.37</v>
      </c>
      <c r="K68" s="18">
        <f t="shared" si="92"/>
        <v>2174.56</v>
      </c>
      <c r="L68" s="19">
        <f t="shared" si="93"/>
        <v>2174.56</v>
      </c>
    </row>
    <row r="69" spans="1:12" ht="51">
      <c r="A69" s="12" t="s">
        <v>131</v>
      </c>
      <c r="B69" s="13" t="s">
        <v>132</v>
      </c>
      <c r="C69" s="14" t="s">
        <v>120</v>
      </c>
      <c r="D69" s="15" t="s">
        <v>24</v>
      </c>
      <c r="E69" s="16">
        <v>13.52</v>
      </c>
      <c r="F69" s="157" t="s">
        <v>133</v>
      </c>
      <c r="G69" s="157" t="s">
        <v>134</v>
      </c>
      <c r="H69" s="17">
        <f t="shared" si="89"/>
        <v>85.46</v>
      </c>
      <c r="I69" s="18">
        <f t="shared" si="90"/>
        <v>507.54</v>
      </c>
      <c r="J69" s="18">
        <f t="shared" si="91"/>
        <v>647.87</v>
      </c>
      <c r="K69" s="18">
        <f t="shared" si="92"/>
        <v>1155.4100000000001</v>
      </c>
      <c r="L69" s="19">
        <f t="shared" si="93"/>
        <v>1155.4100000000001</v>
      </c>
    </row>
    <row r="70" spans="1:12" ht="25.5">
      <c r="A70" s="12" t="s">
        <v>135</v>
      </c>
      <c r="B70" s="13" t="s">
        <v>136</v>
      </c>
      <c r="C70" s="14" t="s">
        <v>122</v>
      </c>
      <c r="D70" s="15" t="s">
        <v>42</v>
      </c>
      <c r="E70" s="16">
        <v>32.11</v>
      </c>
      <c r="F70" s="157" t="s">
        <v>137</v>
      </c>
      <c r="G70" s="157" t="s">
        <v>138</v>
      </c>
      <c r="H70" s="17">
        <f t="shared" si="89"/>
        <v>22.16</v>
      </c>
      <c r="I70" s="18">
        <f t="shared" si="90"/>
        <v>384.99</v>
      </c>
      <c r="J70" s="18">
        <f t="shared" si="91"/>
        <v>326.55</v>
      </c>
      <c r="K70" s="18">
        <f t="shared" si="92"/>
        <v>711.54</v>
      </c>
      <c r="L70" s="19">
        <f t="shared" si="93"/>
        <v>711.54</v>
      </c>
    </row>
    <row r="71" spans="1:12" ht="25.5">
      <c r="A71" s="12" t="s">
        <v>139</v>
      </c>
      <c r="B71" s="13">
        <v>96545</v>
      </c>
      <c r="C71" s="14" t="s">
        <v>140</v>
      </c>
      <c r="D71" s="15" t="s">
        <v>42</v>
      </c>
      <c r="E71" s="16">
        <v>38.06</v>
      </c>
      <c r="F71" s="157">
        <v>11.48</v>
      </c>
      <c r="G71" s="157">
        <v>5.5</v>
      </c>
      <c r="H71" s="17">
        <f t="shared" si="89"/>
        <v>16.98</v>
      </c>
      <c r="I71" s="18">
        <f t="shared" si="90"/>
        <v>436.92</v>
      </c>
      <c r="J71" s="18">
        <f t="shared" si="91"/>
        <v>209.33</v>
      </c>
      <c r="K71" s="18">
        <f t="shared" si="92"/>
        <v>646.25</v>
      </c>
      <c r="L71" s="19">
        <f t="shared" si="93"/>
        <v>646.25</v>
      </c>
    </row>
    <row r="72" spans="1:12" ht="25.5">
      <c r="A72" s="12" t="s">
        <v>141</v>
      </c>
      <c r="B72" s="13" t="s">
        <v>124</v>
      </c>
      <c r="C72" s="14" t="s">
        <v>125</v>
      </c>
      <c r="D72" s="15" t="s">
        <v>42</v>
      </c>
      <c r="E72" s="16">
        <v>13.03</v>
      </c>
      <c r="F72" s="157" t="s">
        <v>126</v>
      </c>
      <c r="G72" s="157" t="s">
        <v>127</v>
      </c>
      <c r="H72" s="17">
        <f t="shared" si="89"/>
        <v>14.61</v>
      </c>
      <c r="I72" s="18">
        <f t="shared" si="90"/>
        <v>136.68</v>
      </c>
      <c r="J72" s="18">
        <f t="shared" si="91"/>
        <v>53.68</v>
      </c>
      <c r="K72" s="18">
        <f t="shared" si="92"/>
        <v>190.36</v>
      </c>
      <c r="L72" s="19">
        <f t="shared" si="93"/>
        <v>190.36</v>
      </c>
    </row>
    <row r="73" spans="1:12" ht="12.75">
      <c r="A73" s="26" t="s">
        <v>142</v>
      </c>
      <c r="B73" s="27"/>
      <c r="C73" s="26" t="s">
        <v>51</v>
      </c>
      <c r="D73" s="27"/>
      <c r="E73" s="28"/>
      <c r="F73" s="160"/>
      <c r="G73" s="160"/>
      <c r="H73" s="27"/>
      <c r="I73" s="29">
        <f t="shared" ref="I73:K73" si="94">SUM(I74:I77)</f>
        <v>2188.02</v>
      </c>
      <c r="J73" s="29">
        <f t="shared" si="94"/>
        <v>1069.02</v>
      </c>
      <c r="K73" s="29">
        <f t="shared" si="94"/>
        <v>3257.04</v>
      </c>
    </row>
    <row r="74" spans="1:12" ht="51">
      <c r="A74" s="12" t="s">
        <v>143</v>
      </c>
      <c r="B74" s="13">
        <v>96523</v>
      </c>
      <c r="C74" s="14" t="s">
        <v>112</v>
      </c>
      <c r="D74" s="15" t="s">
        <v>113</v>
      </c>
      <c r="E74" s="16">
        <v>2.2200000000000002</v>
      </c>
      <c r="F74" s="157">
        <v>34.15</v>
      </c>
      <c r="G74" s="157">
        <v>83.47</v>
      </c>
      <c r="H74" s="17">
        <f t="shared" ref="H74:H77" si="95">TRUNC((F74+G74),2)</f>
        <v>117.62</v>
      </c>
      <c r="I74" s="18">
        <f t="shared" ref="I74:I77" si="96">TRUNC((F74*E74),2)</f>
        <v>75.81</v>
      </c>
      <c r="J74" s="18">
        <f t="shared" ref="J74:J77" si="97">TRUNC((G74*E74),2)</f>
        <v>185.3</v>
      </c>
      <c r="K74" s="18">
        <f t="shared" ref="K74:K77" si="98">TRUNC((I74+J74),2)</f>
        <v>261.11</v>
      </c>
      <c r="L74" s="19">
        <f t="shared" ref="L74:L77" si="99">K74</f>
        <v>261.11</v>
      </c>
    </row>
    <row r="75" spans="1:12" ht="51">
      <c r="A75" s="12" t="s">
        <v>144</v>
      </c>
      <c r="B75" s="13">
        <v>96557</v>
      </c>
      <c r="C75" s="14" t="s">
        <v>116</v>
      </c>
      <c r="D75" s="15" t="s">
        <v>113</v>
      </c>
      <c r="E75" s="16">
        <v>2.2200000000000002</v>
      </c>
      <c r="F75" s="157">
        <v>612.23</v>
      </c>
      <c r="G75" s="157">
        <v>18.079999999999998</v>
      </c>
      <c r="H75" s="17">
        <f t="shared" si="95"/>
        <v>630.30999999999995</v>
      </c>
      <c r="I75" s="18">
        <f t="shared" si="96"/>
        <v>1359.15</v>
      </c>
      <c r="J75" s="18">
        <f t="shared" si="97"/>
        <v>40.130000000000003</v>
      </c>
      <c r="K75" s="18">
        <f t="shared" si="98"/>
        <v>1399.28</v>
      </c>
      <c r="L75" s="19">
        <f t="shared" si="99"/>
        <v>1399.28</v>
      </c>
    </row>
    <row r="76" spans="1:12" ht="51">
      <c r="A76" s="12" t="s">
        <v>145</v>
      </c>
      <c r="B76" s="13">
        <v>96534</v>
      </c>
      <c r="C76" s="14" t="s">
        <v>120</v>
      </c>
      <c r="D76" s="15" t="s">
        <v>24</v>
      </c>
      <c r="E76" s="16">
        <v>12.74</v>
      </c>
      <c r="F76" s="157">
        <v>37.54</v>
      </c>
      <c r="G76" s="157">
        <v>47.92</v>
      </c>
      <c r="H76" s="17">
        <f t="shared" si="95"/>
        <v>85.46</v>
      </c>
      <c r="I76" s="18">
        <f t="shared" si="96"/>
        <v>478.25</v>
      </c>
      <c r="J76" s="18">
        <f t="shared" si="97"/>
        <v>610.5</v>
      </c>
      <c r="K76" s="18">
        <f t="shared" si="98"/>
        <v>1088.75</v>
      </c>
      <c r="L76" s="19">
        <f t="shared" si="99"/>
        <v>1088.75</v>
      </c>
    </row>
    <row r="77" spans="1:12" ht="25.5">
      <c r="A77" s="12" t="s">
        <v>146</v>
      </c>
      <c r="B77" s="13">
        <v>96543</v>
      </c>
      <c r="C77" s="14" t="s">
        <v>122</v>
      </c>
      <c r="D77" s="15" t="s">
        <v>42</v>
      </c>
      <c r="E77" s="16">
        <v>22.92</v>
      </c>
      <c r="F77" s="157">
        <v>11.99</v>
      </c>
      <c r="G77" s="157">
        <v>10.17</v>
      </c>
      <c r="H77" s="17">
        <f t="shared" si="95"/>
        <v>22.16</v>
      </c>
      <c r="I77" s="18">
        <f t="shared" si="96"/>
        <v>274.81</v>
      </c>
      <c r="J77" s="18">
        <f t="shared" si="97"/>
        <v>233.09</v>
      </c>
      <c r="K77" s="18">
        <f t="shared" si="98"/>
        <v>507.9</v>
      </c>
      <c r="L77" s="19">
        <f t="shared" si="99"/>
        <v>507.9</v>
      </c>
    </row>
    <row r="78" spans="1:12" ht="12.75">
      <c r="A78" s="26" t="s">
        <v>147</v>
      </c>
      <c r="B78" s="27"/>
      <c r="C78" s="26" t="s">
        <v>58</v>
      </c>
      <c r="D78" s="27"/>
      <c r="E78" s="28"/>
      <c r="F78" s="160"/>
      <c r="G78" s="160"/>
      <c r="H78" s="27"/>
      <c r="I78" s="29">
        <f t="shared" ref="I78:K78" si="100">SUM(I79:I83)</f>
        <v>1078.18</v>
      </c>
      <c r="J78" s="29">
        <f t="shared" si="100"/>
        <v>526.99</v>
      </c>
      <c r="K78" s="29">
        <f t="shared" si="100"/>
        <v>1605.17</v>
      </c>
    </row>
    <row r="79" spans="1:12" ht="51">
      <c r="A79" s="12" t="s">
        <v>148</v>
      </c>
      <c r="B79" s="13">
        <v>96523</v>
      </c>
      <c r="C79" s="14" t="s">
        <v>112</v>
      </c>
      <c r="D79" s="15" t="s">
        <v>113</v>
      </c>
      <c r="E79" s="16">
        <v>0.95</v>
      </c>
      <c r="F79" s="157">
        <v>34.15</v>
      </c>
      <c r="G79" s="157">
        <v>83.47</v>
      </c>
      <c r="H79" s="17">
        <f t="shared" ref="H79:H83" si="101">TRUNC((F79+G79),2)</f>
        <v>117.62</v>
      </c>
      <c r="I79" s="18">
        <f t="shared" ref="I79:I83" si="102">TRUNC((F79*E79),2)</f>
        <v>32.44</v>
      </c>
      <c r="J79" s="18">
        <f t="shared" ref="J79:J83" si="103">TRUNC((G79*E79),2)</f>
        <v>79.290000000000006</v>
      </c>
      <c r="K79" s="18">
        <f t="shared" ref="K79:K83" si="104">TRUNC((I79+J79),2)</f>
        <v>111.73</v>
      </c>
      <c r="L79" s="19">
        <f t="shared" ref="L79:L83" si="105">K79</f>
        <v>111.73</v>
      </c>
    </row>
    <row r="80" spans="1:12" ht="51">
      <c r="A80" s="12" t="s">
        <v>149</v>
      </c>
      <c r="B80" s="13">
        <v>96557</v>
      </c>
      <c r="C80" s="14" t="s">
        <v>116</v>
      </c>
      <c r="D80" s="15" t="s">
        <v>113</v>
      </c>
      <c r="E80" s="16">
        <v>0.95</v>
      </c>
      <c r="F80" s="157">
        <v>612.23</v>
      </c>
      <c r="G80" s="157">
        <v>18.079999999999998</v>
      </c>
      <c r="H80" s="17">
        <f t="shared" si="101"/>
        <v>630.30999999999995</v>
      </c>
      <c r="I80" s="18">
        <f t="shared" si="102"/>
        <v>581.61</v>
      </c>
      <c r="J80" s="18">
        <f t="shared" si="103"/>
        <v>17.170000000000002</v>
      </c>
      <c r="K80" s="18">
        <f t="shared" si="104"/>
        <v>598.78</v>
      </c>
      <c r="L80" s="19">
        <f t="shared" si="105"/>
        <v>598.78</v>
      </c>
    </row>
    <row r="81" spans="1:12" ht="51">
      <c r="A81" s="12" t="s">
        <v>150</v>
      </c>
      <c r="B81" s="13">
        <v>96534</v>
      </c>
      <c r="C81" s="14" t="s">
        <v>120</v>
      </c>
      <c r="D81" s="15" t="s">
        <v>24</v>
      </c>
      <c r="E81" s="16">
        <v>5.46</v>
      </c>
      <c r="F81" s="157">
        <v>37.54</v>
      </c>
      <c r="G81" s="157">
        <v>47.92</v>
      </c>
      <c r="H81" s="17">
        <f t="shared" si="101"/>
        <v>85.46</v>
      </c>
      <c r="I81" s="18">
        <f t="shared" si="102"/>
        <v>204.96</v>
      </c>
      <c r="J81" s="18">
        <f t="shared" si="103"/>
        <v>261.64</v>
      </c>
      <c r="K81" s="18">
        <f t="shared" si="104"/>
        <v>466.6</v>
      </c>
      <c r="L81" s="19">
        <f t="shared" si="105"/>
        <v>466.6</v>
      </c>
    </row>
    <row r="82" spans="1:12" ht="25.5">
      <c r="A82" s="12" t="s">
        <v>151</v>
      </c>
      <c r="B82" s="13">
        <v>96543</v>
      </c>
      <c r="C82" s="14" t="s">
        <v>122</v>
      </c>
      <c r="D82" s="15" t="s">
        <v>42</v>
      </c>
      <c r="E82" s="16">
        <v>12.29</v>
      </c>
      <c r="F82" s="157">
        <v>11.99</v>
      </c>
      <c r="G82" s="157">
        <v>10.17</v>
      </c>
      <c r="H82" s="17">
        <f t="shared" si="101"/>
        <v>22.16</v>
      </c>
      <c r="I82" s="18">
        <f t="shared" si="102"/>
        <v>147.35</v>
      </c>
      <c r="J82" s="18">
        <f t="shared" si="103"/>
        <v>124.98</v>
      </c>
      <c r="K82" s="18">
        <f t="shared" si="104"/>
        <v>272.33</v>
      </c>
      <c r="L82" s="19">
        <f t="shared" si="105"/>
        <v>272.33</v>
      </c>
    </row>
    <row r="83" spans="1:12" ht="25.5">
      <c r="A83" s="12" t="s">
        <v>152</v>
      </c>
      <c r="B83" s="13" t="s">
        <v>124</v>
      </c>
      <c r="C83" s="14" t="s">
        <v>125</v>
      </c>
      <c r="D83" s="15" t="s">
        <v>42</v>
      </c>
      <c r="E83" s="16">
        <v>10.66</v>
      </c>
      <c r="F83" s="157" t="s">
        <v>126</v>
      </c>
      <c r="G83" s="157" t="s">
        <v>127</v>
      </c>
      <c r="H83" s="17">
        <f t="shared" si="101"/>
        <v>14.61</v>
      </c>
      <c r="I83" s="18">
        <f t="shared" si="102"/>
        <v>111.82</v>
      </c>
      <c r="J83" s="18">
        <f t="shared" si="103"/>
        <v>43.91</v>
      </c>
      <c r="K83" s="18">
        <f t="shared" si="104"/>
        <v>155.72999999999999</v>
      </c>
      <c r="L83" s="19">
        <f t="shared" si="105"/>
        <v>155.72999999999999</v>
      </c>
    </row>
    <row r="84" spans="1:12" ht="12.75">
      <c r="A84" s="26" t="s">
        <v>153</v>
      </c>
      <c r="B84" s="27"/>
      <c r="C84" s="26" t="s">
        <v>66</v>
      </c>
      <c r="D84" s="27"/>
      <c r="E84" s="28"/>
      <c r="F84" s="160"/>
      <c r="G84" s="160"/>
      <c r="H84" s="27"/>
      <c r="I84" s="29">
        <f t="shared" ref="I84:K84" si="106">SUM(I85:I90)</f>
        <v>2128.64</v>
      </c>
      <c r="J84" s="29">
        <f t="shared" si="106"/>
        <v>1046.22</v>
      </c>
      <c r="K84" s="29">
        <f t="shared" si="106"/>
        <v>3174.86</v>
      </c>
    </row>
    <row r="85" spans="1:12" ht="51">
      <c r="A85" s="12" t="s">
        <v>154</v>
      </c>
      <c r="B85" s="13">
        <v>96523</v>
      </c>
      <c r="C85" s="14" t="s">
        <v>112</v>
      </c>
      <c r="D85" s="15" t="s">
        <v>113</v>
      </c>
      <c r="E85" s="16">
        <v>1.91</v>
      </c>
      <c r="F85" s="157">
        <v>34.15</v>
      </c>
      <c r="G85" s="157">
        <v>83.47</v>
      </c>
      <c r="H85" s="17">
        <f t="shared" ref="H85:H90" si="107">TRUNC((F85+G85),2)</f>
        <v>117.62</v>
      </c>
      <c r="I85" s="18">
        <f t="shared" ref="I85:I90" si="108">TRUNC((F85*E85),2)</f>
        <v>65.22</v>
      </c>
      <c r="J85" s="18">
        <f t="shared" ref="J85:J90" si="109">TRUNC((G85*E85),2)</f>
        <v>159.41999999999999</v>
      </c>
      <c r="K85" s="18">
        <f t="shared" ref="K85:K90" si="110">TRUNC((I85+J85),2)</f>
        <v>224.64</v>
      </c>
      <c r="L85" s="19">
        <f t="shared" ref="L85:L90" si="111">K85</f>
        <v>224.64</v>
      </c>
    </row>
    <row r="86" spans="1:12" ht="51">
      <c r="A86" s="12" t="s">
        <v>155</v>
      </c>
      <c r="B86" s="13" t="s">
        <v>115</v>
      </c>
      <c r="C86" s="14" t="s">
        <v>116</v>
      </c>
      <c r="D86" s="15" t="s">
        <v>113</v>
      </c>
      <c r="E86" s="16">
        <v>1.91</v>
      </c>
      <c r="F86" s="157" t="s">
        <v>117</v>
      </c>
      <c r="G86" s="157" t="s">
        <v>118</v>
      </c>
      <c r="H86" s="17">
        <f t="shared" si="107"/>
        <v>630.30999999999995</v>
      </c>
      <c r="I86" s="18">
        <f t="shared" si="108"/>
        <v>1169.3499999999999</v>
      </c>
      <c r="J86" s="18">
        <f t="shared" si="109"/>
        <v>34.53</v>
      </c>
      <c r="K86" s="18">
        <f t="shared" si="110"/>
        <v>1203.8800000000001</v>
      </c>
      <c r="L86" s="19">
        <f t="shared" si="111"/>
        <v>1203.8800000000001</v>
      </c>
    </row>
    <row r="87" spans="1:12" ht="51">
      <c r="A87" s="12" t="s">
        <v>156</v>
      </c>
      <c r="B87" s="13">
        <v>96534</v>
      </c>
      <c r="C87" s="14" t="s">
        <v>120</v>
      </c>
      <c r="D87" s="15" t="s">
        <v>24</v>
      </c>
      <c r="E87" s="16">
        <v>10.92</v>
      </c>
      <c r="F87" s="157">
        <v>37.54</v>
      </c>
      <c r="G87" s="157">
        <v>47.92</v>
      </c>
      <c r="H87" s="17">
        <f t="shared" si="107"/>
        <v>85.46</v>
      </c>
      <c r="I87" s="18">
        <f t="shared" si="108"/>
        <v>409.93</v>
      </c>
      <c r="J87" s="18">
        <f t="shared" si="109"/>
        <v>523.28</v>
      </c>
      <c r="K87" s="18">
        <f t="shared" si="110"/>
        <v>933.21</v>
      </c>
      <c r="L87" s="19">
        <f t="shared" si="111"/>
        <v>933.21</v>
      </c>
    </row>
    <row r="88" spans="1:12" ht="25.5">
      <c r="A88" s="12" t="s">
        <v>157</v>
      </c>
      <c r="B88" s="13" t="s">
        <v>136</v>
      </c>
      <c r="C88" s="14" t="s">
        <v>122</v>
      </c>
      <c r="D88" s="15" t="s">
        <v>42</v>
      </c>
      <c r="E88" s="16">
        <v>23.81</v>
      </c>
      <c r="F88" s="157" t="s">
        <v>137</v>
      </c>
      <c r="G88" s="157" t="s">
        <v>138</v>
      </c>
      <c r="H88" s="17">
        <f t="shared" si="107"/>
        <v>22.16</v>
      </c>
      <c r="I88" s="18">
        <f t="shared" si="108"/>
        <v>285.48</v>
      </c>
      <c r="J88" s="18">
        <f t="shared" si="109"/>
        <v>242.14</v>
      </c>
      <c r="K88" s="18">
        <f t="shared" si="110"/>
        <v>527.62</v>
      </c>
      <c r="L88" s="19">
        <f t="shared" si="111"/>
        <v>527.62</v>
      </c>
    </row>
    <row r="89" spans="1:12" ht="25.5">
      <c r="A89" s="12" t="s">
        <v>158</v>
      </c>
      <c r="B89" s="13">
        <v>96544</v>
      </c>
      <c r="C89" s="14" t="s">
        <v>159</v>
      </c>
      <c r="D89" s="15" t="s">
        <v>42</v>
      </c>
      <c r="E89" s="16">
        <v>3.13</v>
      </c>
      <c r="F89" s="157">
        <v>11.86</v>
      </c>
      <c r="G89" s="157">
        <v>7.48</v>
      </c>
      <c r="H89" s="17">
        <f t="shared" si="107"/>
        <v>19.34</v>
      </c>
      <c r="I89" s="18">
        <f t="shared" si="108"/>
        <v>37.119999999999997</v>
      </c>
      <c r="J89" s="18">
        <f t="shared" si="109"/>
        <v>23.41</v>
      </c>
      <c r="K89" s="18">
        <f t="shared" si="110"/>
        <v>60.53</v>
      </c>
      <c r="L89" s="19">
        <f t="shared" si="111"/>
        <v>60.53</v>
      </c>
    </row>
    <row r="90" spans="1:12" ht="25.5">
      <c r="A90" s="12" t="s">
        <v>160</v>
      </c>
      <c r="B90" s="13">
        <v>96546</v>
      </c>
      <c r="C90" s="14" t="s">
        <v>125</v>
      </c>
      <c r="D90" s="15" t="s">
        <v>42</v>
      </c>
      <c r="E90" s="16">
        <v>15.4</v>
      </c>
      <c r="F90" s="157">
        <v>10.49</v>
      </c>
      <c r="G90" s="157">
        <v>4.12</v>
      </c>
      <c r="H90" s="17">
        <f t="shared" si="107"/>
        <v>14.61</v>
      </c>
      <c r="I90" s="18">
        <f t="shared" si="108"/>
        <v>161.54</v>
      </c>
      <c r="J90" s="18">
        <f t="shared" si="109"/>
        <v>63.44</v>
      </c>
      <c r="K90" s="18">
        <f t="shared" si="110"/>
        <v>224.98</v>
      </c>
      <c r="L90" s="19">
        <f t="shared" si="111"/>
        <v>224.98</v>
      </c>
    </row>
    <row r="91" spans="1:12" ht="12.75">
      <c r="A91" s="26" t="s">
        <v>161</v>
      </c>
      <c r="B91" s="27"/>
      <c r="C91" s="26" t="s">
        <v>71</v>
      </c>
      <c r="D91" s="27"/>
      <c r="E91" s="28"/>
      <c r="F91" s="160"/>
      <c r="G91" s="160"/>
      <c r="H91" s="27"/>
      <c r="I91" s="29">
        <f t="shared" ref="I91:K91" si="112">SUM(I92:I96)</f>
        <v>1730.7000000000003</v>
      </c>
      <c r="J91" s="29">
        <f t="shared" si="112"/>
        <v>847.45999999999992</v>
      </c>
      <c r="K91" s="29">
        <f t="shared" si="112"/>
        <v>2578.16</v>
      </c>
    </row>
    <row r="92" spans="1:12" ht="51">
      <c r="A92" s="12" t="s">
        <v>162</v>
      </c>
      <c r="B92" s="13">
        <v>96523</v>
      </c>
      <c r="C92" s="14" t="s">
        <v>112</v>
      </c>
      <c r="D92" s="15" t="s">
        <v>113</v>
      </c>
      <c r="E92" s="16">
        <v>1.59</v>
      </c>
      <c r="F92" s="157">
        <v>34.15</v>
      </c>
      <c r="G92" s="157">
        <v>83.47</v>
      </c>
      <c r="H92" s="17">
        <f t="shared" ref="H92:H96" si="113">TRUNC((F92+G92),2)</f>
        <v>117.62</v>
      </c>
      <c r="I92" s="18">
        <f t="shared" ref="I92:I96" si="114">TRUNC((F92*E92),2)</f>
        <v>54.29</v>
      </c>
      <c r="J92" s="18">
        <f t="shared" ref="J92:J96" si="115">TRUNC((G92*E92),2)</f>
        <v>132.71</v>
      </c>
      <c r="K92" s="18">
        <f t="shared" ref="K92:K96" si="116">TRUNC((I92+J92),2)</f>
        <v>187</v>
      </c>
      <c r="L92" s="19">
        <f t="shared" ref="L92:L96" si="117">K92</f>
        <v>187</v>
      </c>
    </row>
    <row r="93" spans="1:12" ht="51">
      <c r="A93" s="12" t="s">
        <v>163</v>
      </c>
      <c r="B93" s="13">
        <v>96557</v>
      </c>
      <c r="C93" s="14" t="s">
        <v>116</v>
      </c>
      <c r="D93" s="15" t="s">
        <v>113</v>
      </c>
      <c r="E93" s="16">
        <v>1.59</v>
      </c>
      <c r="F93" s="157">
        <v>612.23</v>
      </c>
      <c r="G93" s="157">
        <v>18.079999999999998</v>
      </c>
      <c r="H93" s="17">
        <f t="shared" si="113"/>
        <v>630.30999999999995</v>
      </c>
      <c r="I93" s="18">
        <f t="shared" si="114"/>
        <v>973.44</v>
      </c>
      <c r="J93" s="18">
        <f t="shared" si="115"/>
        <v>28.74</v>
      </c>
      <c r="K93" s="18">
        <f t="shared" si="116"/>
        <v>1002.18</v>
      </c>
      <c r="L93" s="19">
        <f t="shared" si="117"/>
        <v>1002.18</v>
      </c>
    </row>
    <row r="94" spans="1:12" ht="51">
      <c r="A94" s="12" t="s">
        <v>164</v>
      </c>
      <c r="B94" s="13">
        <v>96534</v>
      </c>
      <c r="C94" s="14" t="s">
        <v>120</v>
      </c>
      <c r="D94" s="15" t="s">
        <v>24</v>
      </c>
      <c r="E94" s="16">
        <v>9.1</v>
      </c>
      <c r="F94" s="157">
        <v>37.54</v>
      </c>
      <c r="G94" s="157">
        <v>47.92</v>
      </c>
      <c r="H94" s="17">
        <f t="shared" si="113"/>
        <v>85.46</v>
      </c>
      <c r="I94" s="18">
        <f t="shared" si="114"/>
        <v>341.61</v>
      </c>
      <c r="J94" s="18">
        <f t="shared" si="115"/>
        <v>436.07</v>
      </c>
      <c r="K94" s="18">
        <f t="shared" si="116"/>
        <v>777.68</v>
      </c>
      <c r="L94" s="19">
        <f t="shared" si="117"/>
        <v>777.68</v>
      </c>
    </row>
    <row r="95" spans="1:12" ht="25.5">
      <c r="A95" s="12" t="s">
        <v>165</v>
      </c>
      <c r="B95" s="13">
        <v>96543</v>
      </c>
      <c r="C95" s="14" t="s">
        <v>122</v>
      </c>
      <c r="D95" s="15" t="s">
        <v>42</v>
      </c>
      <c r="E95" s="16">
        <v>19.78</v>
      </c>
      <c r="F95" s="157">
        <v>11.99</v>
      </c>
      <c r="G95" s="157">
        <v>10.17</v>
      </c>
      <c r="H95" s="17">
        <f t="shared" si="113"/>
        <v>22.16</v>
      </c>
      <c r="I95" s="18">
        <f t="shared" si="114"/>
        <v>237.16</v>
      </c>
      <c r="J95" s="18">
        <f t="shared" si="115"/>
        <v>201.16</v>
      </c>
      <c r="K95" s="18">
        <f t="shared" si="116"/>
        <v>438.32</v>
      </c>
      <c r="L95" s="19">
        <f t="shared" si="117"/>
        <v>438.32</v>
      </c>
    </row>
    <row r="96" spans="1:12" ht="25.5">
      <c r="A96" s="12" t="s">
        <v>166</v>
      </c>
      <c r="B96" s="13">
        <v>96546</v>
      </c>
      <c r="C96" s="14" t="s">
        <v>125</v>
      </c>
      <c r="D96" s="15" t="s">
        <v>42</v>
      </c>
      <c r="E96" s="16">
        <v>11.84</v>
      </c>
      <c r="F96" s="157">
        <v>10.49</v>
      </c>
      <c r="G96" s="157">
        <v>4.12</v>
      </c>
      <c r="H96" s="17">
        <f t="shared" si="113"/>
        <v>14.61</v>
      </c>
      <c r="I96" s="18">
        <f t="shared" si="114"/>
        <v>124.2</v>
      </c>
      <c r="J96" s="18">
        <f t="shared" si="115"/>
        <v>48.78</v>
      </c>
      <c r="K96" s="18">
        <f t="shared" si="116"/>
        <v>172.98</v>
      </c>
      <c r="L96" s="19">
        <f t="shared" si="117"/>
        <v>172.98</v>
      </c>
    </row>
    <row r="97" spans="1:12" ht="12.75">
      <c r="A97" s="26" t="s">
        <v>167</v>
      </c>
      <c r="B97" s="27"/>
      <c r="C97" s="26" t="s">
        <v>76</v>
      </c>
      <c r="D97" s="27"/>
      <c r="E97" s="28"/>
      <c r="F97" s="160"/>
      <c r="G97" s="160"/>
      <c r="H97" s="27"/>
      <c r="I97" s="29">
        <f t="shared" ref="I97:K97" si="118">SUM(I98:I101)</f>
        <v>1251.25</v>
      </c>
      <c r="J97" s="29">
        <f t="shared" si="118"/>
        <v>611.03000000000009</v>
      </c>
      <c r="K97" s="29">
        <f t="shared" si="118"/>
        <v>1862.28</v>
      </c>
    </row>
    <row r="98" spans="1:12" ht="51">
      <c r="A98" s="12" t="s">
        <v>168</v>
      </c>
      <c r="B98" s="13" t="s">
        <v>169</v>
      </c>
      <c r="C98" s="14" t="s">
        <v>112</v>
      </c>
      <c r="D98" s="15" t="s">
        <v>113</v>
      </c>
      <c r="E98" s="16">
        <v>1.27</v>
      </c>
      <c r="F98" s="157" t="s">
        <v>170</v>
      </c>
      <c r="G98" s="157" t="s">
        <v>171</v>
      </c>
      <c r="H98" s="17">
        <f t="shared" ref="H98:H101" si="119">TRUNC((F98+G98),2)</f>
        <v>117.62</v>
      </c>
      <c r="I98" s="18">
        <f t="shared" ref="I98:I101" si="120">TRUNC((F98*E98),2)</f>
        <v>43.37</v>
      </c>
      <c r="J98" s="18">
        <f t="shared" ref="J98:J101" si="121">TRUNC((G98*E98),2)</f>
        <v>106</v>
      </c>
      <c r="K98" s="18">
        <f t="shared" ref="K98:K101" si="122">TRUNC((I98+J98),2)</f>
        <v>149.37</v>
      </c>
      <c r="L98" s="19">
        <f t="shared" ref="L98:L101" si="123">K98</f>
        <v>149.37</v>
      </c>
    </row>
    <row r="99" spans="1:12" ht="51">
      <c r="A99" s="12" t="s">
        <v>172</v>
      </c>
      <c r="B99" s="13">
        <v>96557</v>
      </c>
      <c r="C99" s="14" t="s">
        <v>116</v>
      </c>
      <c r="D99" s="15" t="s">
        <v>113</v>
      </c>
      <c r="E99" s="16">
        <v>1.27</v>
      </c>
      <c r="F99" s="157">
        <v>612.23</v>
      </c>
      <c r="G99" s="157">
        <v>18.079999999999998</v>
      </c>
      <c r="H99" s="17">
        <f t="shared" si="119"/>
        <v>630.30999999999995</v>
      </c>
      <c r="I99" s="18">
        <f t="shared" si="120"/>
        <v>777.53</v>
      </c>
      <c r="J99" s="18">
        <f t="shared" si="121"/>
        <v>22.96</v>
      </c>
      <c r="K99" s="18">
        <f t="shared" si="122"/>
        <v>800.49</v>
      </c>
      <c r="L99" s="19">
        <f t="shared" si="123"/>
        <v>800.49</v>
      </c>
    </row>
    <row r="100" spans="1:12" ht="51">
      <c r="A100" s="12" t="s">
        <v>173</v>
      </c>
      <c r="B100" s="13" t="s">
        <v>132</v>
      </c>
      <c r="C100" s="14" t="s">
        <v>120</v>
      </c>
      <c r="D100" s="15" t="s">
        <v>24</v>
      </c>
      <c r="E100" s="16">
        <v>7.28</v>
      </c>
      <c r="F100" s="157" t="s">
        <v>133</v>
      </c>
      <c r="G100" s="157" t="s">
        <v>134</v>
      </c>
      <c r="H100" s="17">
        <f t="shared" si="119"/>
        <v>85.46</v>
      </c>
      <c r="I100" s="18">
        <f t="shared" si="120"/>
        <v>273.29000000000002</v>
      </c>
      <c r="J100" s="18">
        <f t="shared" si="121"/>
        <v>348.85</v>
      </c>
      <c r="K100" s="18">
        <f t="shared" si="122"/>
        <v>622.14</v>
      </c>
      <c r="L100" s="19">
        <f t="shared" si="123"/>
        <v>622.14</v>
      </c>
    </row>
    <row r="101" spans="1:12" ht="25.5">
      <c r="A101" s="12" t="s">
        <v>174</v>
      </c>
      <c r="B101" s="13">
        <v>96543</v>
      </c>
      <c r="C101" s="14" t="s">
        <v>122</v>
      </c>
      <c r="D101" s="15" t="s">
        <v>42</v>
      </c>
      <c r="E101" s="16">
        <v>13.1</v>
      </c>
      <c r="F101" s="157">
        <v>11.99</v>
      </c>
      <c r="G101" s="157">
        <v>10.17</v>
      </c>
      <c r="H101" s="17">
        <f t="shared" si="119"/>
        <v>22.16</v>
      </c>
      <c r="I101" s="18">
        <f t="shared" si="120"/>
        <v>157.06</v>
      </c>
      <c r="J101" s="18">
        <f t="shared" si="121"/>
        <v>133.22</v>
      </c>
      <c r="K101" s="18">
        <f t="shared" si="122"/>
        <v>290.27999999999997</v>
      </c>
      <c r="L101" s="19">
        <f t="shared" si="123"/>
        <v>290.27999999999997</v>
      </c>
    </row>
    <row r="102" spans="1:12" ht="12.75">
      <c r="A102" s="26" t="s">
        <v>175</v>
      </c>
      <c r="B102" s="27"/>
      <c r="C102" s="26" t="s">
        <v>84</v>
      </c>
      <c r="D102" s="27"/>
      <c r="E102" s="28"/>
      <c r="F102" s="160"/>
      <c r="G102" s="160"/>
      <c r="H102" s="27"/>
      <c r="I102" s="29">
        <f t="shared" ref="I102:K102" si="124">SUM(I103:I110)</f>
        <v>5974.6399999999994</v>
      </c>
      <c r="J102" s="29">
        <f t="shared" si="124"/>
        <v>2574.3900000000003</v>
      </c>
      <c r="K102" s="29">
        <f t="shared" si="124"/>
        <v>8549.0299999999988</v>
      </c>
    </row>
    <row r="103" spans="1:12" ht="51">
      <c r="A103" s="12" t="s">
        <v>176</v>
      </c>
      <c r="B103" s="13">
        <v>96523</v>
      </c>
      <c r="C103" s="14" t="s">
        <v>112</v>
      </c>
      <c r="D103" s="15" t="s">
        <v>113</v>
      </c>
      <c r="E103" s="16">
        <v>5.5</v>
      </c>
      <c r="F103" s="157">
        <v>34.15</v>
      </c>
      <c r="G103" s="157">
        <v>83.47</v>
      </c>
      <c r="H103" s="17">
        <f t="shared" ref="H103:H110" si="125">TRUNC((F103+G103),2)</f>
        <v>117.62</v>
      </c>
      <c r="I103" s="18">
        <f t="shared" ref="I103:I110" si="126">TRUNC((F103*E103),2)</f>
        <v>187.82</v>
      </c>
      <c r="J103" s="18">
        <f t="shared" ref="J103:J110" si="127">TRUNC((G103*E103),2)</f>
        <v>459.08</v>
      </c>
      <c r="K103" s="18">
        <f t="shared" ref="K103:K110" si="128">TRUNC((I103+J103),2)</f>
        <v>646.9</v>
      </c>
      <c r="L103" s="19">
        <f t="shared" ref="L103:L110" si="129">K103</f>
        <v>646.9</v>
      </c>
    </row>
    <row r="104" spans="1:12" ht="51">
      <c r="A104" s="12" t="s">
        <v>177</v>
      </c>
      <c r="B104" s="13">
        <v>96557</v>
      </c>
      <c r="C104" s="14" t="s">
        <v>116</v>
      </c>
      <c r="D104" s="15" t="s">
        <v>113</v>
      </c>
      <c r="E104" s="16">
        <v>5.5</v>
      </c>
      <c r="F104" s="157">
        <v>612.23</v>
      </c>
      <c r="G104" s="157">
        <v>18.079999999999998</v>
      </c>
      <c r="H104" s="17">
        <f t="shared" si="125"/>
        <v>630.30999999999995</v>
      </c>
      <c r="I104" s="18">
        <f t="shared" si="126"/>
        <v>3367.26</v>
      </c>
      <c r="J104" s="18">
        <f t="shared" si="127"/>
        <v>99.44</v>
      </c>
      <c r="K104" s="18">
        <f t="shared" si="128"/>
        <v>3466.7</v>
      </c>
      <c r="L104" s="19">
        <f t="shared" si="129"/>
        <v>3466.7</v>
      </c>
    </row>
    <row r="105" spans="1:12" ht="51">
      <c r="A105" s="12" t="s">
        <v>178</v>
      </c>
      <c r="B105" s="13">
        <v>96534</v>
      </c>
      <c r="C105" s="14" t="s">
        <v>120</v>
      </c>
      <c r="D105" s="15" t="s">
        <v>24</v>
      </c>
      <c r="E105" s="16">
        <v>22.1</v>
      </c>
      <c r="F105" s="157">
        <v>37.54</v>
      </c>
      <c r="G105" s="157">
        <v>47.92</v>
      </c>
      <c r="H105" s="17">
        <f t="shared" si="125"/>
        <v>85.46</v>
      </c>
      <c r="I105" s="18">
        <f t="shared" si="126"/>
        <v>829.63</v>
      </c>
      <c r="J105" s="18">
        <f t="shared" si="127"/>
        <v>1059.03</v>
      </c>
      <c r="K105" s="18">
        <f t="shared" si="128"/>
        <v>1888.66</v>
      </c>
      <c r="L105" s="19">
        <f t="shared" si="129"/>
        <v>1888.66</v>
      </c>
    </row>
    <row r="106" spans="1:12" ht="25.5">
      <c r="A106" s="12" t="s">
        <v>179</v>
      </c>
      <c r="B106" s="13">
        <v>96543</v>
      </c>
      <c r="C106" s="14" t="s">
        <v>122</v>
      </c>
      <c r="D106" s="15" t="s">
        <v>42</v>
      </c>
      <c r="E106" s="16">
        <v>50.94</v>
      </c>
      <c r="F106" s="157">
        <v>11.99</v>
      </c>
      <c r="G106" s="157">
        <v>10.17</v>
      </c>
      <c r="H106" s="17">
        <f t="shared" si="125"/>
        <v>22.16</v>
      </c>
      <c r="I106" s="18">
        <f t="shared" si="126"/>
        <v>610.77</v>
      </c>
      <c r="J106" s="18">
        <f t="shared" si="127"/>
        <v>518.04999999999995</v>
      </c>
      <c r="K106" s="18">
        <f t="shared" si="128"/>
        <v>1128.82</v>
      </c>
      <c r="L106" s="19">
        <f t="shared" si="129"/>
        <v>1128.82</v>
      </c>
    </row>
    <row r="107" spans="1:12" ht="25.5">
      <c r="A107" s="12" t="s">
        <v>180</v>
      </c>
      <c r="B107" s="13">
        <v>96544</v>
      </c>
      <c r="C107" s="14" t="s">
        <v>159</v>
      </c>
      <c r="D107" s="15" t="s">
        <v>42</v>
      </c>
      <c r="E107" s="16">
        <v>1.41</v>
      </c>
      <c r="F107" s="157">
        <v>11.86</v>
      </c>
      <c r="G107" s="157">
        <v>7.48</v>
      </c>
      <c r="H107" s="17">
        <f t="shared" si="125"/>
        <v>19.34</v>
      </c>
      <c r="I107" s="18">
        <f t="shared" si="126"/>
        <v>16.72</v>
      </c>
      <c r="J107" s="18">
        <f t="shared" si="127"/>
        <v>10.54</v>
      </c>
      <c r="K107" s="18">
        <f t="shared" si="128"/>
        <v>27.26</v>
      </c>
      <c r="L107" s="19">
        <f t="shared" si="129"/>
        <v>27.26</v>
      </c>
    </row>
    <row r="108" spans="1:12" ht="25.5">
      <c r="A108" s="12" t="s">
        <v>181</v>
      </c>
      <c r="B108" s="13">
        <v>96545</v>
      </c>
      <c r="C108" s="14" t="s">
        <v>140</v>
      </c>
      <c r="D108" s="15" t="s">
        <v>42</v>
      </c>
      <c r="E108" s="16">
        <v>62.18</v>
      </c>
      <c r="F108" s="157">
        <v>11.48</v>
      </c>
      <c r="G108" s="157">
        <v>5.5</v>
      </c>
      <c r="H108" s="17">
        <f t="shared" si="125"/>
        <v>16.98</v>
      </c>
      <c r="I108" s="18">
        <f t="shared" si="126"/>
        <v>713.82</v>
      </c>
      <c r="J108" s="18">
        <f t="shared" si="127"/>
        <v>341.99</v>
      </c>
      <c r="K108" s="18">
        <f t="shared" si="128"/>
        <v>1055.81</v>
      </c>
      <c r="L108" s="19">
        <f t="shared" si="129"/>
        <v>1055.81</v>
      </c>
    </row>
    <row r="109" spans="1:12" ht="25.5">
      <c r="A109" s="12" t="s">
        <v>182</v>
      </c>
      <c r="B109" s="13">
        <v>96546</v>
      </c>
      <c r="C109" s="14" t="s">
        <v>125</v>
      </c>
      <c r="D109" s="15" t="s">
        <v>42</v>
      </c>
      <c r="E109" s="16">
        <v>15.4</v>
      </c>
      <c r="F109" s="157">
        <v>10.49</v>
      </c>
      <c r="G109" s="157">
        <v>4.12</v>
      </c>
      <c r="H109" s="17">
        <f t="shared" si="125"/>
        <v>14.61</v>
      </c>
      <c r="I109" s="18">
        <f t="shared" si="126"/>
        <v>161.54</v>
      </c>
      <c r="J109" s="18">
        <f t="shared" si="127"/>
        <v>63.44</v>
      </c>
      <c r="K109" s="18">
        <f t="shared" si="128"/>
        <v>224.98</v>
      </c>
      <c r="L109" s="19">
        <f t="shared" si="129"/>
        <v>224.98</v>
      </c>
    </row>
    <row r="110" spans="1:12" ht="38.25">
      <c r="A110" s="12" t="s">
        <v>183</v>
      </c>
      <c r="B110" s="13">
        <v>104920</v>
      </c>
      <c r="C110" s="14" t="s">
        <v>184</v>
      </c>
      <c r="D110" s="15" t="s">
        <v>42</v>
      </c>
      <c r="E110" s="16">
        <v>10.01</v>
      </c>
      <c r="F110" s="157">
        <v>8.6999999999999993</v>
      </c>
      <c r="G110" s="157">
        <v>2.2799999999999998</v>
      </c>
      <c r="H110" s="17">
        <f t="shared" si="125"/>
        <v>10.98</v>
      </c>
      <c r="I110" s="18">
        <f t="shared" si="126"/>
        <v>87.08</v>
      </c>
      <c r="J110" s="18">
        <f t="shared" si="127"/>
        <v>22.82</v>
      </c>
      <c r="K110" s="18">
        <f t="shared" si="128"/>
        <v>109.9</v>
      </c>
      <c r="L110" s="19">
        <f t="shared" si="129"/>
        <v>109.9</v>
      </c>
    </row>
    <row r="111" spans="1:12" ht="12.75">
      <c r="A111" s="26" t="s">
        <v>185</v>
      </c>
      <c r="B111" s="27"/>
      <c r="C111" s="26" t="s">
        <v>89</v>
      </c>
      <c r="D111" s="27"/>
      <c r="E111" s="28"/>
      <c r="F111" s="160"/>
      <c r="G111" s="160"/>
      <c r="H111" s="27"/>
      <c r="I111" s="29">
        <f t="shared" ref="I111:K111" si="130">SUM(I112:I117)</f>
        <v>5505.13</v>
      </c>
      <c r="J111" s="29">
        <f t="shared" si="130"/>
        <v>2403.61</v>
      </c>
      <c r="K111" s="29">
        <f t="shared" si="130"/>
        <v>7908.7399999999989</v>
      </c>
    </row>
    <row r="112" spans="1:12" ht="51">
      <c r="A112" s="12" t="s">
        <v>186</v>
      </c>
      <c r="B112" s="13">
        <v>96523</v>
      </c>
      <c r="C112" s="14" t="s">
        <v>112</v>
      </c>
      <c r="D112" s="15" t="s">
        <v>113</v>
      </c>
      <c r="E112" s="16">
        <v>4.95</v>
      </c>
      <c r="F112" s="157">
        <v>34.15</v>
      </c>
      <c r="G112" s="157">
        <v>83.47</v>
      </c>
      <c r="H112" s="17">
        <f t="shared" ref="H112:H117" si="131">TRUNC((F112+G112),2)</f>
        <v>117.62</v>
      </c>
      <c r="I112" s="18">
        <f t="shared" ref="I112:I117" si="132">TRUNC((F112*E112),2)</f>
        <v>169.04</v>
      </c>
      <c r="J112" s="18">
        <f t="shared" ref="J112:J117" si="133">TRUNC((G112*E112),2)</f>
        <v>413.17</v>
      </c>
      <c r="K112" s="18">
        <f t="shared" ref="K112:K117" si="134">TRUNC((I112+J112),2)</f>
        <v>582.21</v>
      </c>
      <c r="L112" s="19">
        <f t="shared" ref="L112:L117" si="135">K112</f>
        <v>582.21</v>
      </c>
    </row>
    <row r="113" spans="1:12" ht="51">
      <c r="A113" s="12" t="s">
        <v>187</v>
      </c>
      <c r="B113" s="13">
        <v>96557</v>
      </c>
      <c r="C113" s="14" t="s">
        <v>116</v>
      </c>
      <c r="D113" s="15" t="s">
        <v>113</v>
      </c>
      <c r="E113" s="16">
        <v>4.95</v>
      </c>
      <c r="F113" s="157">
        <v>612.23</v>
      </c>
      <c r="G113" s="157">
        <v>18.079999999999998</v>
      </c>
      <c r="H113" s="17">
        <f t="shared" si="131"/>
        <v>630.30999999999995</v>
      </c>
      <c r="I113" s="18">
        <f t="shared" si="132"/>
        <v>3030.53</v>
      </c>
      <c r="J113" s="18">
        <f t="shared" si="133"/>
        <v>89.49</v>
      </c>
      <c r="K113" s="18">
        <f t="shared" si="134"/>
        <v>3120.02</v>
      </c>
      <c r="L113" s="19">
        <f t="shared" si="135"/>
        <v>3120.02</v>
      </c>
    </row>
    <row r="114" spans="1:12" ht="51">
      <c r="A114" s="12" t="s">
        <v>188</v>
      </c>
      <c r="B114" s="13" t="s">
        <v>132</v>
      </c>
      <c r="C114" s="14" t="s">
        <v>120</v>
      </c>
      <c r="D114" s="15" t="s">
        <v>24</v>
      </c>
      <c r="E114" s="16">
        <v>20.54</v>
      </c>
      <c r="F114" s="157" t="s">
        <v>133</v>
      </c>
      <c r="G114" s="157" t="s">
        <v>134</v>
      </c>
      <c r="H114" s="17">
        <f t="shared" si="131"/>
        <v>85.46</v>
      </c>
      <c r="I114" s="18">
        <f t="shared" si="132"/>
        <v>771.07</v>
      </c>
      <c r="J114" s="18">
        <f t="shared" si="133"/>
        <v>984.27</v>
      </c>
      <c r="K114" s="18">
        <f t="shared" si="134"/>
        <v>1755.34</v>
      </c>
      <c r="L114" s="19">
        <f t="shared" si="135"/>
        <v>1755.34</v>
      </c>
    </row>
    <row r="115" spans="1:12" ht="25.5">
      <c r="A115" s="12" t="s">
        <v>189</v>
      </c>
      <c r="B115" s="13">
        <v>96543</v>
      </c>
      <c r="C115" s="14" t="s">
        <v>122</v>
      </c>
      <c r="D115" s="15" t="s">
        <v>42</v>
      </c>
      <c r="E115" s="16">
        <v>48.96</v>
      </c>
      <c r="F115" s="157">
        <v>11.99</v>
      </c>
      <c r="G115" s="157">
        <v>10.17</v>
      </c>
      <c r="H115" s="17">
        <f t="shared" si="131"/>
        <v>22.16</v>
      </c>
      <c r="I115" s="18">
        <f t="shared" si="132"/>
        <v>587.03</v>
      </c>
      <c r="J115" s="18">
        <f t="shared" si="133"/>
        <v>497.92</v>
      </c>
      <c r="K115" s="18">
        <f t="shared" si="134"/>
        <v>1084.95</v>
      </c>
      <c r="L115" s="19">
        <f t="shared" si="135"/>
        <v>1084.95</v>
      </c>
    </row>
    <row r="116" spans="1:12" ht="25.5">
      <c r="A116" s="12" t="s">
        <v>190</v>
      </c>
      <c r="B116" s="13" t="s">
        <v>191</v>
      </c>
      <c r="C116" s="14" t="s">
        <v>140</v>
      </c>
      <c r="D116" s="15" t="s">
        <v>42</v>
      </c>
      <c r="E116" s="16">
        <v>47.06</v>
      </c>
      <c r="F116" s="157" t="s">
        <v>192</v>
      </c>
      <c r="G116" s="157" t="s">
        <v>193</v>
      </c>
      <c r="H116" s="17">
        <f t="shared" si="131"/>
        <v>16.98</v>
      </c>
      <c r="I116" s="18">
        <f t="shared" si="132"/>
        <v>540.24</v>
      </c>
      <c r="J116" s="18">
        <f t="shared" si="133"/>
        <v>258.83</v>
      </c>
      <c r="K116" s="18">
        <f t="shared" si="134"/>
        <v>799.07</v>
      </c>
      <c r="L116" s="19">
        <f t="shared" si="135"/>
        <v>799.07</v>
      </c>
    </row>
    <row r="117" spans="1:12" ht="25.5">
      <c r="A117" s="12" t="s">
        <v>194</v>
      </c>
      <c r="B117" s="13">
        <v>96546</v>
      </c>
      <c r="C117" s="14" t="s">
        <v>125</v>
      </c>
      <c r="D117" s="15" t="s">
        <v>42</v>
      </c>
      <c r="E117" s="16">
        <v>38.82</v>
      </c>
      <c r="F117" s="157">
        <v>10.49</v>
      </c>
      <c r="G117" s="157">
        <v>4.12</v>
      </c>
      <c r="H117" s="17">
        <f t="shared" si="131"/>
        <v>14.61</v>
      </c>
      <c r="I117" s="18">
        <f t="shared" si="132"/>
        <v>407.22</v>
      </c>
      <c r="J117" s="18">
        <f t="shared" si="133"/>
        <v>159.93</v>
      </c>
      <c r="K117" s="18">
        <f t="shared" si="134"/>
        <v>567.15</v>
      </c>
      <c r="L117" s="19">
        <f t="shared" si="135"/>
        <v>567.15</v>
      </c>
    </row>
    <row r="118" spans="1:12" ht="12.75">
      <c r="A118" s="26" t="s">
        <v>195</v>
      </c>
      <c r="B118" s="27"/>
      <c r="C118" s="26" t="s">
        <v>94</v>
      </c>
      <c r="D118" s="27"/>
      <c r="E118" s="28"/>
      <c r="F118" s="160"/>
      <c r="G118" s="160"/>
      <c r="H118" s="27"/>
      <c r="I118" s="29">
        <f t="shared" ref="I118:K118" si="136">SUM(I119:I123)</f>
        <v>3078.6</v>
      </c>
      <c r="J118" s="29">
        <f t="shared" si="136"/>
        <v>1447.6799999999998</v>
      </c>
      <c r="K118" s="29">
        <f t="shared" si="136"/>
        <v>4526.28</v>
      </c>
    </row>
    <row r="119" spans="1:12" ht="51">
      <c r="A119" s="12" t="s">
        <v>196</v>
      </c>
      <c r="B119" s="13" t="s">
        <v>169</v>
      </c>
      <c r="C119" s="14" t="s">
        <v>112</v>
      </c>
      <c r="D119" s="15" t="s">
        <v>113</v>
      </c>
      <c r="E119" s="16">
        <v>3.09</v>
      </c>
      <c r="F119" s="157" t="s">
        <v>170</v>
      </c>
      <c r="G119" s="157" t="s">
        <v>171</v>
      </c>
      <c r="H119" s="17">
        <f t="shared" ref="H119:H123" si="137">TRUNC((F119+G119),2)</f>
        <v>117.62</v>
      </c>
      <c r="I119" s="18">
        <f t="shared" ref="I119:I123" si="138">TRUNC((F119*E119),2)</f>
        <v>105.52</v>
      </c>
      <c r="J119" s="18">
        <f t="shared" ref="J119:J123" si="139">TRUNC((G119*E119),2)</f>
        <v>257.92</v>
      </c>
      <c r="K119" s="18">
        <f t="shared" ref="K119:K123" si="140">TRUNC((I119+J119),2)</f>
        <v>363.44</v>
      </c>
      <c r="L119" s="19">
        <f t="shared" ref="L119:L123" si="141">K119</f>
        <v>363.44</v>
      </c>
    </row>
    <row r="120" spans="1:12" ht="51">
      <c r="A120" s="12" t="s">
        <v>197</v>
      </c>
      <c r="B120" s="13">
        <v>96557</v>
      </c>
      <c r="C120" s="14" t="s">
        <v>116</v>
      </c>
      <c r="D120" s="15" t="s">
        <v>113</v>
      </c>
      <c r="E120" s="16">
        <v>3.09</v>
      </c>
      <c r="F120" s="157">
        <v>612.23</v>
      </c>
      <c r="G120" s="157">
        <v>18.079999999999998</v>
      </c>
      <c r="H120" s="17">
        <f t="shared" si="137"/>
        <v>630.30999999999995</v>
      </c>
      <c r="I120" s="18">
        <f t="shared" si="138"/>
        <v>1891.79</v>
      </c>
      <c r="J120" s="18">
        <f t="shared" si="139"/>
        <v>55.86</v>
      </c>
      <c r="K120" s="18">
        <f t="shared" si="140"/>
        <v>1947.65</v>
      </c>
      <c r="L120" s="19">
        <f t="shared" si="141"/>
        <v>1947.65</v>
      </c>
    </row>
    <row r="121" spans="1:12" ht="51">
      <c r="A121" s="12" t="s">
        <v>198</v>
      </c>
      <c r="B121" s="13">
        <v>96534</v>
      </c>
      <c r="C121" s="14" t="s">
        <v>120</v>
      </c>
      <c r="D121" s="15" t="s">
        <v>24</v>
      </c>
      <c r="E121" s="16">
        <v>16.12</v>
      </c>
      <c r="F121" s="157">
        <v>37.54</v>
      </c>
      <c r="G121" s="157">
        <v>47.92</v>
      </c>
      <c r="H121" s="17">
        <f t="shared" si="137"/>
        <v>85.46</v>
      </c>
      <c r="I121" s="18">
        <f t="shared" si="138"/>
        <v>605.14</v>
      </c>
      <c r="J121" s="18">
        <f t="shared" si="139"/>
        <v>772.47</v>
      </c>
      <c r="K121" s="18">
        <f t="shared" si="140"/>
        <v>1377.61</v>
      </c>
      <c r="L121" s="19">
        <f t="shared" si="141"/>
        <v>1377.61</v>
      </c>
    </row>
    <row r="122" spans="1:12" ht="25.5">
      <c r="A122" s="12" t="s">
        <v>199</v>
      </c>
      <c r="B122" s="13">
        <v>96543</v>
      </c>
      <c r="C122" s="14" t="s">
        <v>122</v>
      </c>
      <c r="D122" s="15" t="s">
        <v>42</v>
      </c>
      <c r="E122" s="16">
        <v>30.12</v>
      </c>
      <c r="F122" s="157">
        <v>11.99</v>
      </c>
      <c r="G122" s="157">
        <v>10.17</v>
      </c>
      <c r="H122" s="17">
        <f t="shared" si="137"/>
        <v>22.16</v>
      </c>
      <c r="I122" s="18">
        <f t="shared" si="138"/>
        <v>361.13</v>
      </c>
      <c r="J122" s="18">
        <f t="shared" si="139"/>
        <v>306.32</v>
      </c>
      <c r="K122" s="18">
        <f t="shared" si="140"/>
        <v>667.45</v>
      </c>
      <c r="L122" s="19">
        <f t="shared" si="141"/>
        <v>667.45</v>
      </c>
    </row>
    <row r="123" spans="1:12" ht="25.5">
      <c r="A123" s="12" t="s">
        <v>200</v>
      </c>
      <c r="B123" s="13">
        <v>96545</v>
      </c>
      <c r="C123" s="14" t="s">
        <v>140</v>
      </c>
      <c r="D123" s="15" t="s">
        <v>42</v>
      </c>
      <c r="E123" s="16">
        <v>10.02</v>
      </c>
      <c r="F123" s="157">
        <v>11.48</v>
      </c>
      <c r="G123" s="157">
        <v>5.5</v>
      </c>
      <c r="H123" s="17">
        <f t="shared" si="137"/>
        <v>16.98</v>
      </c>
      <c r="I123" s="18">
        <f t="shared" si="138"/>
        <v>115.02</v>
      </c>
      <c r="J123" s="18">
        <f t="shared" si="139"/>
        <v>55.11</v>
      </c>
      <c r="K123" s="18">
        <f t="shared" si="140"/>
        <v>170.13</v>
      </c>
      <c r="L123" s="19">
        <f t="shared" si="141"/>
        <v>170.13</v>
      </c>
    </row>
    <row r="124" spans="1:12" ht="12.75">
      <c r="A124" s="26" t="s">
        <v>201</v>
      </c>
      <c r="B124" s="27"/>
      <c r="C124" s="26" t="s">
        <v>99</v>
      </c>
      <c r="D124" s="27"/>
      <c r="E124" s="28"/>
      <c r="F124" s="160"/>
      <c r="G124" s="160"/>
      <c r="H124" s="27"/>
      <c r="I124" s="29">
        <f t="shared" ref="I124:K124" si="142">SUM(I125:I130)</f>
        <v>2060.06</v>
      </c>
      <c r="J124" s="29">
        <f t="shared" si="142"/>
        <v>927.98</v>
      </c>
      <c r="K124" s="29">
        <f t="shared" si="142"/>
        <v>2988.0399999999995</v>
      </c>
    </row>
    <row r="125" spans="1:12" ht="51">
      <c r="A125" s="12" t="s">
        <v>202</v>
      </c>
      <c r="B125" s="13" t="s">
        <v>169</v>
      </c>
      <c r="C125" s="14" t="s">
        <v>112</v>
      </c>
      <c r="D125" s="15" t="s">
        <v>113</v>
      </c>
      <c r="E125" s="16">
        <v>1.72</v>
      </c>
      <c r="F125" s="157" t="s">
        <v>170</v>
      </c>
      <c r="G125" s="157" t="s">
        <v>171</v>
      </c>
      <c r="H125" s="17">
        <f t="shared" ref="H125:H130" si="143">TRUNC((F125+G125),2)</f>
        <v>117.62</v>
      </c>
      <c r="I125" s="18">
        <f t="shared" ref="I125:I130" si="144">TRUNC((F125*E125),2)</f>
        <v>58.73</v>
      </c>
      <c r="J125" s="18">
        <f t="shared" ref="J125:J130" si="145">TRUNC((G125*E125),2)</f>
        <v>143.56</v>
      </c>
      <c r="K125" s="18">
        <f t="shared" ref="K125:K130" si="146">TRUNC((I125+J125),2)</f>
        <v>202.29</v>
      </c>
      <c r="L125" s="19">
        <f t="shared" ref="L125:L130" si="147">K125</f>
        <v>202.29</v>
      </c>
    </row>
    <row r="126" spans="1:12" ht="51">
      <c r="A126" s="12" t="s">
        <v>203</v>
      </c>
      <c r="B126" s="13">
        <v>96557</v>
      </c>
      <c r="C126" s="14" t="s">
        <v>116</v>
      </c>
      <c r="D126" s="15" t="s">
        <v>113</v>
      </c>
      <c r="E126" s="16">
        <v>1.72</v>
      </c>
      <c r="F126" s="157">
        <v>612.23</v>
      </c>
      <c r="G126" s="157">
        <v>18.079999999999998</v>
      </c>
      <c r="H126" s="17">
        <f t="shared" si="143"/>
        <v>630.30999999999995</v>
      </c>
      <c r="I126" s="18">
        <f t="shared" si="144"/>
        <v>1053.03</v>
      </c>
      <c r="J126" s="18">
        <f t="shared" si="145"/>
        <v>31.09</v>
      </c>
      <c r="K126" s="18">
        <f t="shared" si="146"/>
        <v>1084.1199999999999</v>
      </c>
      <c r="L126" s="19">
        <f t="shared" si="147"/>
        <v>1084.1199999999999</v>
      </c>
    </row>
    <row r="127" spans="1:12" ht="51">
      <c r="A127" s="12" t="s">
        <v>204</v>
      </c>
      <c r="B127" s="13">
        <v>96534</v>
      </c>
      <c r="C127" s="14" t="s">
        <v>120</v>
      </c>
      <c r="D127" s="15" t="s">
        <v>24</v>
      </c>
      <c r="E127" s="16">
        <v>6.76</v>
      </c>
      <c r="F127" s="157">
        <v>37.54</v>
      </c>
      <c r="G127" s="157">
        <v>47.92</v>
      </c>
      <c r="H127" s="17">
        <f t="shared" si="143"/>
        <v>85.46</v>
      </c>
      <c r="I127" s="18">
        <f t="shared" si="144"/>
        <v>253.77</v>
      </c>
      <c r="J127" s="18">
        <f t="shared" si="145"/>
        <v>323.93</v>
      </c>
      <c r="K127" s="18">
        <f t="shared" si="146"/>
        <v>577.70000000000005</v>
      </c>
      <c r="L127" s="19">
        <f t="shared" si="147"/>
        <v>577.70000000000005</v>
      </c>
    </row>
    <row r="128" spans="1:12" ht="25.5">
      <c r="A128" s="12" t="s">
        <v>205</v>
      </c>
      <c r="B128" s="13">
        <v>96543</v>
      </c>
      <c r="C128" s="14" t="s">
        <v>122</v>
      </c>
      <c r="D128" s="15" t="s">
        <v>42</v>
      </c>
      <c r="E128" s="16">
        <v>23.78</v>
      </c>
      <c r="F128" s="157">
        <v>11.99</v>
      </c>
      <c r="G128" s="157">
        <v>10.17</v>
      </c>
      <c r="H128" s="17">
        <f t="shared" si="143"/>
        <v>22.16</v>
      </c>
      <c r="I128" s="18">
        <f t="shared" si="144"/>
        <v>285.12</v>
      </c>
      <c r="J128" s="18">
        <f t="shared" si="145"/>
        <v>241.84</v>
      </c>
      <c r="K128" s="18">
        <f t="shared" si="146"/>
        <v>526.96</v>
      </c>
      <c r="L128" s="19">
        <f t="shared" si="147"/>
        <v>526.96</v>
      </c>
    </row>
    <row r="129" spans="1:12" ht="25.5">
      <c r="A129" s="12" t="s">
        <v>206</v>
      </c>
      <c r="B129" s="13" t="s">
        <v>191</v>
      </c>
      <c r="C129" s="14" t="s">
        <v>140</v>
      </c>
      <c r="D129" s="15" t="s">
        <v>42</v>
      </c>
      <c r="E129" s="16">
        <v>27.01</v>
      </c>
      <c r="F129" s="157" t="s">
        <v>192</v>
      </c>
      <c r="G129" s="157" t="s">
        <v>193</v>
      </c>
      <c r="H129" s="17">
        <f t="shared" si="143"/>
        <v>16.98</v>
      </c>
      <c r="I129" s="18">
        <f t="shared" si="144"/>
        <v>310.07</v>
      </c>
      <c r="J129" s="18">
        <f t="shared" si="145"/>
        <v>148.55000000000001</v>
      </c>
      <c r="K129" s="18">
        <f t="shared" si="146"/>
        <v>458.62</v>
      </c>
      <c r="L129" s="19">
        <f t="shared" si="147"/>
        <v>458.62</v>
      </c>
    </row>
    <row r="130" spans="1:12" ht="25.5">
      <c r="A130" s="12" t="s">
        <v>207</v>
      </c>
      <c r="B130" s="13" t="s">
        <v>124</v>
      </c>
      <c r="C130" s="14" t="s">
        <v>125</v>
      </c>
      <c r="D130" s="15" t="s">
        <v>42</v>
      </c>
      <c r="E130" s="16">
        <v>9.4700000000000006</v>
      </c>
      <c r="F130" s="157" t="s">
        <v>126</v>
      </c>
      <c r="G130" s="157" t="s">
        <v>127</v>
      </c>
      <c r="H130" s="17">
        <f t="shared" si="143"/>
        <v>14.61</v>
      </c>
      <c r="I130" s="18">
        <f t="shared" si="144"/>
        <v>99.34</v>
      </c>
      <c r="J130" s="18">
        <f t="shared" si="145"/>
        <v>39.01</v>
      </c>
      <c r="K130" s="18">
        <f t="shared" si="146"/>
        <v>138.35</v>
      </c>
      <c r="L130" s="19">
        <f t="shared" si="147"/>
        <v>138.35</v>
      </c>
    </row>
    <row r="131" spans="1:12" ht="12.75">
      <c r="A131" s="26" t="s">
        <v>208</v>
      </c>
      <c r="B131" s="27"/>
      <c r="C131" s="26" t="s">
        <v>104</v>
      </c>
      <c r="D131" s="27"/>
      <c r="E131" s="28"/>
      <c r="F131" s="160"/>
      <c r="G131" s="160"/>
      <c r="H131" s="27"/>
      <c r="I131" s="29">
        <f t="shared" ref="I131:K131" si="148">SUM(I132:I137)</f>
        <v>2749.2900000000004</v>
      </c>
      <c r="J131" s="29">
        <f t="shared" si="148"/>
        <v>1178.3</v>
      </c>
      <c r="K131" s="29">
        <f t="shared" si="148"/>
        <v>3927.5899999999997</v>
      </c>
    </row>
    <row r="132" spans="1:12" ht="51">
      <c r="A132" s="12" t="s">
        <v>209</v>
      </c>
      <c r="B132" s="13">
        <v>96523</v>
      </c>
      <c r="C132" s="14" t="s">
        <v>112</v>
      </c>
      <c r="D132" s="15" t="s">
        <v>113</v>
      </c>
      <c r="E132" s="16">
        <v>2.59</v>
      </c>
      <c r="F132" s="157">
        <v>34.15</v>
      </c>
      <c r="G132" s="157">
        <v>83.47</v>
      </c>
      <c r="H132" s="17">
        <f t="shared" ref="H132:H137" si="149">TRUNC((F132+G132),2)</f>
        <v>117.62</v>
      </c>
      <c r="I132" s="18">
        <f t="shared" ref="I132:I137" si="150">TRUNC((F132*E132),2)</f>
        <v>88.44</v>
      </c>
      <c r="J132" s="18">
        <f t="shared" ref="J132:J137" si="151">TRUNC((G132*E132),2)</f>
        <v>216.18</v>
      </c>
      <c r="K132" s="18">
        <f t="shared" ref="K132:K137" si="152">TRUNC((I132+J132),2)</f>
        <v>304.62</v>
      </c>
      <c r="L132" s="19">
        <f t="shared" ref="L132:L137" si="153">K132</f>
        <v>304.62</v>
      </c>
    </row>
    <row r="133" spans="1:12" ht="51">
      <c r="A133" s="12" t="s">
        <v>210</v>
      </c>
      <c r="B133" s="13">
        <v>96557</v>
      </c>
      <c r="C133" s="14" t="s">
        <v>116</v>
      </c>
      <c r="D133" s="15" t="s">
        <v>113</v>
      </c>
      <c r="E133" s="16">
        <v>2.59</v>
      </c>
      <c r="F133" s="157">
        <v>612.23</v>
      </c>
      <c r="G133" s="157">
        <v>18.079999999999998</v>
      </c>
      <c r="H133" s="17">
        <f t="shared" si="149"/>
        <v>630.30999999999995</v>
      </c>
      <c r="I133" s="18">
        <f t="shared" si="150"/>
        <v>1585.67</v>
      </c>
      <c r="J133" s="18">
        <f t="shared" si="151"/>
        <v>46.82</v>
      </c>
      <c r="K133" s="18">
        <f t="shared" si="152"/>
        <v>1632.49</v>
      </c>
      <c r="L133" s="19">
        <f t="shared" si="153"/>
        <v>1632.49</v>
      </c>
    </row>
    <row r="134" spans="1:12" ht="51">
      <c r="A134" s="12" t="s">
        <v>211</v>
      </c>
      <c r="B134" s="13">
        <v>96534</v>
      </c>
      <c r="C134" s="14" t="s">
        <v>120</v>
      </c>
      <c r="D134" s="15" t="s">
        <v>24</v>
      </c>
      <c r="E134" s="16">
        <v>10.14</v>
      </c>
      <c r="F134" s="157">
        <v>37.54</v>
      </c>
      <c r="G134" s="157">
        <v>47.92</v>
      </c>
      <c r="H134" s="17">
        <f t="shared" si="149"/>
        <v>85.46</v>
      </c>
      <c r="I134" s="18">
        <f t="shared" si="150"/>
        <v>380.65</v>
      </c>
      <c r="J134" s="18">
        <f t="shared" si="151"/>
        <v>485.9</v>
      </c>
      <c r="K134" s="18">
        <f t="shared" si="152"/>
        <v>866.55</v>
      </c>
      <c r="L134" s="19">
        <f t="shared" si="153"/>
        <v>866.55</v>
      </c>
    </row>
    <row r="135" spans="1:12" ht="25.5">
      <c r="A135" s="12" t="s">
        <v>212</v>
      </c>
      <c r="B135" s="13">
        <v>96543</v>
      </c>
      <c r="C135" s="14" t="s">
        <v>122</v>
      </c>
      <c r="D135" s="15" t="s">
        <v>42</v>
      </c>
      <c r="E135" s="16">
        <v>23.78</v>
      </c>
      <c r="F135" s="157">
        <v>11.99</v>
      </c>
      <c r="G135" s="157">
        <v>10.17</v>
      </c>
      <c r="H135" s="17">
        <f t="shared" si="149"/>
        <v>22.16</v>
      </c>
      <c r="I135" s="18">
        <f t="shared" si="150"/>
        <v>285.12</v>
      </c>
      <c r="J135" s="18">
        <f t="shared" si="151"/>
        <v>241.84</v>
      </c>
      <c r="K135" s="18">
        <f t="shared" si="152"/>
        <v>526.96</v>
      </c>
      <c r="L135" s="19">
        <f t="shared" si="153"/>
        <v>526.96</v>
      </c>
    </row>
    <row r="136" spans="1:12" ht="25.5">
      <c r="A136" s="12" t="s">
        <v>213</v>
      </c>
      <c r="B136" s="13">
        <v>96545</v>
      </c>
      <c r="C136" s="14" t="s">
        <v>140</v>
      </c>
      <c r="D136" s="15" t="s">
        <v>42</v>
      </c>
      <c r="E136" s="16">
        <v>27.01</v>
      </c>
      <c r="F136" s="157">
        <v>11.48</v>
      </c>
      <c r="G136" s="157">
        <v>5.5</v>
      </c>
      <c r="H136" s="17">
        <f t="shared" si="149"/>
        <v>16.98</v>
      </c>
      <c r="I136" s="18">
        <f t="shared" si="150"/>
        <v>310.07</v>
      </c>
      <c r="J136" s="18">
        <f t="shared" si="151"/>
        <v>148.55000000000001</v>
      </c>
      <c r="K136" s="18">
        <f t="shared" si="152"/>
        <v>458.62</v>
      </c>
      <c r="L136" s="19">
        <f t="shared" si="153"/>
        <v>458.62</v>
      </c>
    </row>
    <row r="137" spans="1:12" ht="25.5">
      <c r="A137" s="12" t="s">
        <v>214</v>
      </c>
      <c r="B137" s="13">
        <v>96546</v>
      </c>
      <c r="C137" s="14" t="s">
        <v>125</v>
      </c>
      <c r="D137" s="15" t="s">
        <v>42</v>
      </c>
      <c r="E137" s="16">
        <v>9.4700000000000006</v>
      </c>
      <c r="F137" s="157">
        <v>10.49</v>
      </c>
      <c r="G137" s="157">
        <v>4.12</v>
      </c>
      <c r="H137" s="17">
        <f t="shared" si="149"/>
        <v>14.61</v>
      </c>
      <c r="I137" s="18">
        <f t="shared" si="150"/>
        <v>99.34</v>
      </c>
      <c r="J137" s="18">
        <f t="shared" si="151"/>
        <v>39.01</v>
      </c>
      <c r="K137" s="18">
        <f t="shared" si="152"/>
        <v>138.35</v>
      </c>
      <c r="L137" s="19">
        <f t="shared" si="153"/>
        <v>138.35</v>
      </c>
    </row>
    <row r="138" spans="1:12" ht="12.75">
      <c r="A138" s="22" t="s">
        <v>215</v>
      </c>
      <c r="B138" s="23"/>
      <c r="C138" s="22" t="s">
        <v>216</v>
      </c>
      <c r="D138" s="23"/>
      <c r="E138" s="24"/>
      <c r="F138" s="159"/>
      <c r="G138" s="159"/>
      <c r="H138" s="23"/>
      <c r="I138" s="25">
        <f t="shared" ref="I138:K138" si="154">I139+I149+I156+I168+I179+I189+I198+I207+I216+I225</f>
        <v>30506.159999999996</v>
      </c>
      <c r="J138" s="25">
        <f t="shared" si="154"/>
        <v>15327.810000000001</v>
      </c>
      <c r="K138" s="25">
        <f t="shared" si="154"/>
        <v>45833.97</v>
      </c>
    </row>
    <row r="139" spans="1:12" ht="12.75">
      <c r="A139" s="26" t="s">
        <v>217</v>
      </c>
      <c r="B139" s="27"/>
      <c r="C139" s="26" t="s">
        <v>218</v>
      </c>
      <c r="D139" s="27"/>
      <c r="E139" s="28"/>
      <c r="F139" s="160"/>
      <c r="G139" s="160"/>
      <c r="H139" s="27"/>
      <c r="I139" s="29">
        <f t="shared" ref="I139:K139" si="155">SUM(I140:I148)</f>
        <v>3806.1600000000003</v>
      </c>
      <c r="J139" s="29">
        <f t="shared" si="155"/>
        <v>1580.07</v>
      </c>
      <c r="K139" s="29">
        <f t="shared" si="155"/>
        <v>5386.2300000000005</v>
      </c>
    </row>
    <row r="140" spans="1:12" ht="38.25">
      <c r="A140" s="12" t="s">
        <v>219</v>
      </c>
      <c r="B140" s="13">
        <v>97629</v>
      </c>
      <c r="C140" s="14" t="s">
        <v>220</v>
      </c>
      <c r="D140" s="15" t="s">
        <v>113</v>
      </c>
      <c r="E140" s="16">
        <v>0.34399999999999997</v>
      </c>
      <c r="F140" s="157">
        <v>30.61</v>
      </c>
      <c r="G140" s="157">
        <v>77.58</v>
      </c>
      <c r="H140" s="17">
        <f t="shared" ref="H140:H148" si="156">TRUNC((F140+G140),2)</f>
        <v>108.19</v>
      </c>
      <c r="I140" s="18">
        <f t="shared" ref="I140:I148" si="157">TRUNC((F140*E140),2)</f>
        <v>10.52</v>
      </c>
      <c r="J140" s="18">
        <f t="shared" ref="J140:J148" si="158">TRUNC((G140*E140),2)</f>
        <v>26.68</v>
      </c>
      <c r="K140" s="18">
        <f t="shared" ref="K140:K148" si="159">TRUNC((I140+J140),2)</f>
        <v>37.200000000000003</v>
      </c>
      <c r="L140" s="19">
        <f t="shared" ref="L140:L148" si="160">K140</f>
        <v>37.200000000000003</v>
      </c>
    </row>
    <row r="141" spans="1:12" ht="38.25">
      <c r="A141" s="12" t="s">
        <v>221</v>
      </c>
      <c r="B141" s="13">
        <v>96527</v>
      </c>
      <c r="C141" s="14" t="s">
        <v>222</v>
      </c>
      <c r="D141" s="15" t="s">
        <v>113</v>
      </c>
      <c r="E141" s="16">
        <v>2.11</v>
      </c>
      <c r="F141" s="157">
        <v>37.72</v>
      </c>
      <c r="G141" s="157">
        <v>91.69</v>
      </c>
      <c r="H141" s="17">
        <f t="shared" si="156"/>
        <v>129.41</v>
      </c>
      <c r="I141" s="18">
        <f t="shared" si="157"/>
        <v>79.58</v>
      </c>
      <c r="J141" s="18">
        <f t="shared" si="158"/>
        <v>193.46</v>
      </c>
      <c r="K141" s="18">
        <f t="shared" si="159"/>
        <v>273.04000000000002</v>
      </c>
      <c r="L141" s="19">
        <f t="shared" si="160"/>
        <v>273.04000000000002</v>
      </c>
    </row>
    <row r="142" spans="1:12" ht="38.25">
      <c r="A142" s="12" t="s">
        <v>223</v>
      </c>
      <c r="B142" s="13">
        <v>96536</v>
      </c>
      <c r="C142" s="14" t="s">
        <v>224</v>
      </c>
      <c r="D142" s="15" t="s">
        <v>24</v>
      </c>
      <c r="E142" s="16">
        <v>21.6</v>
      </c>
      <c r="F142" s="157">
        <v>33.83</v>
      </c>
      <c r="G142" s="157">
        <v>39.6</v>
      </c>
      <c r="H142" s="17">
        <f t="shared" si="156"/>
        <v>73.430000000000007</v>
      </c>
      <c r="I142" s="18">
        <f t="shared" si="157"/>
        <v>730.72</v>
      </c>
      <c r="J142" s="18">
        <f t="shared" si="158"/>
        <v>855.36</v>
      </c>
      <c r="K142" s="18">
        <f t="shared" si="159"/>
        <v>1586.08</v>
      </c>
      <c r="L142" s="19">
        <f t="shared" si="160"/>
        <v>1586.08</v>
      </c>
    </row>
    <row r="143" spans="1:12" ht="38.25">
      <c r="A143" s="12" t="s">
        <v>225</v>
      </c>
      <c r="B143" s="13" t="s">
        <v>226</v>
      </c>
      <c r="C143" s="14" t="s">
        <v>227</v>
      </c>
      <c r="D143" s="15" t="s">
        <v>113</v>
      </c>
      <c r="E143" s="16">
        <v>2.11</v>
      </c>
      <c r="F143" s="157">
        <v>573.69000000000005</v>
      </c>
      <c r="G143" s="157">
        <v>36.69</v>
      </c>
      <c r="H143" s="17">
        <f t="shared" si="156"/>
        <v>610.38</v>
      </c>
      <c r="I143" s="18">
        <f t="shared" si="157"/>
        <v>1210.48</v>
      </c>
      <c r="J143" s="18">
        <f t="shared" si="158"/>
        <v>77.41</v>
      </c>
      <c r="K143" s="18">
        <f t="shared" si="159"/>
        <v>1287.8900000000001</v>
      </c>
      <c r="L143" s="19">
        <f t="shared" si="160"/>
        <v>1287.8900000000001</v>
      </c>
    </row>
    <row r="144" spans="1:12" ht="51">
      <c r="A144" s="12" t="s">
        <v>228</v>
      </c>
      <c r="B144" s="13">
        <v>92759</v>
      </c>
      <c r="C144" s="14" t="s">
        <v>229</v>
      </c>
      <c r="D144" s="15" t="s">
        <v>42</v>
      </c>
      <c r="E144" s="16">
        <v>45.9</v>
      </c>
      <c r="F144" s="157">
        <v>10.1</v>
      </c>
      <c r="G144" s="157">
        <v>4.8099999999999996</v>
      </c>
      <c r="H144" s="17">
        <f t="shared" si="156"/>
        <v>14.91</v>
      </c>
      <c r="I144" s="18">
        <f t="shared" si="157"/>
        <v>463.59</v>
      </c>
      <c r="J144" s="18">
        <f t="shared" si="158"/>
        <v>220.77</v>
      </c>
      <c r="K144" s="18">
        <f t="shared" si="159"/>
        <v>684.36</v>
      </c>
      <c r="L144" s="19">
        <f t="shared" si="160"/>
        <v>684.36</v>
      </c>
    </row>
    <row r="145" spans="1:12" ht="51">
      <c r="A145" s="12" t="s">
        <v>230</v>
      </c>
      <c r="B145" s="13" t="s">
        <v>231</v>
      </c>
      <c r="C145" s="14" t="s">
        <v>232</v>
      </c>
      <c r="D145" s="15" t="s">
        <v>42</v>
      </c>
      <c r="E145" s="16">
        <v>0.46</v>
      </c>
      <c r="F145" s="157" t="s">
        <v>233</v>
      </c>
      <c r="G145" s="157" t="s">
        <v>234</v>
      </c>
      <c r="H145" s="17">
        <f t="shared" si="156"/>
        <v>13.58</v>
      </c>
      <c r="I145" s="18">
        <f t="shared" si="157"/>
        <v>4.7699999999999996</v>
      </c>
      <c r="J145" s="18">
        <f t="shared" si="158"/>
        <v>1.47</v>
      </c>
      <c r="K145" s="18">
        <f t="shared" si="159"/>
        <v>6.24</v>
      </c>
      <c r="L145" s="19">
        <f t="shared" si="160"/>
        <v>6.24</v>
      </c>
    </row>
    <row r="146" spans="1:12" ht="51">
      <c r="A146" s="12" t="s">
        <v>235</v>
      </c>
      <c r="B146" s="13">
        <v>92761</v>
      </c>
      <c r="C146" s="14" t="s">
        <v>236</v>
      </c>
      <c r="D146" s="15" t="s">
        <v>42</v>
      </c>
      <c r="E146" s="16">
        <v>29.31</v>
      </c>
      <c r="F146" s="157">
        <v>10.33</v>
      </c>
      <c r="G146" s="157">
        <v>2.1</v>
      </c>
      <c r="H146" s="17">
        <f t="shared" si="156"/>
        <v>12.43</v>
      </c>
      <c r="I146" s="18">
        <f t="shared" si="157"/>
        <v>302.77</v>
      </c>
      <c r="J146" s="18">
        <f t="shared" si="158"/>
        <v>61.55</v>
      </c>
      <c r="K146" s="18">
        <f t="shared" si="159"/>
        <v>364.32</v>
      </c>
      <c r="L146" s="19">
        <f t="shared" si="160"/>
        <v>364.32</v>
      </c>
    </row>
    <row r="147" spans="1:12" ht="51">
      <c r="A147" s="12" t="s">
        <v>237</v>
      </c>
      <c r="B147" s="13">
        <v>92762</v>
      </c>
      <c r="C147" s="14" t="s">
        <v>238</v>
      </c>
      <c r="D147" s="15" t="s">
        <v>42</v>
      </c>
      <c r="E147" s="16">
        <v>103.38</v>
      </c>
      <c r="F147" s="157">
        <v>9.5500000000000007</v>
      </c>
      <c r="G147" s="157">
        <v>1.37</v>
      </c>
      <c r="H147" s="17">
        <f t="shared" si="156"/>
        <v>10.92</v>
      </c>
      <c r="I147" s="18">
        <f t="shared" si="157"/>
        <v>987.27</v>
      </c>
      <c r="J147" s="18">
        <f t="shared" si="158"/>
        <v>141.63</v>
      </c>
      <c r="K147" s="18">
        <f t="shared" si="159"/>
        <v>1128.9000000000001</v>
      </c>
      <c r="L147" s="19">
        <f t="shared" si="160"/>
        <v>1128.9000000000001</v>
      </c>
    </row>
    <row r="148" spans="1:12" ht="51">
      <c r="A148" s="12" t="s">
        <v>239</v>
      </c>
      <c r="B148" s="13">
        <v>92763</v>
      </c>
      <c r="C148" s="14" t="s">
        <v>240</v>
      </c>
      <c r="D148" s="15" t="s">
        <v>42</v>
      </c>
      <c r="E148" s="16">
        <v>2.0030000000000001</v>
      </c>
      <c r="F148" s="157">
        <v>8.2200000000000006</v>
      </c>
      <c r="G148" s="157">
        <v>0.87</v>
      </c>
      <c r="H148" s="17">
        <f t="shared" si="156"/>
        <v>9.09</v>
      </c>
      <c r="I148" s="18">
        <f t="shared" si="157"/>
        <v>16.46</v>
      </c>
      <c r="J148" s="18">
        <f t="shared" si="158"/>
        <v>1.74</v>
      </c>
      <c r="K148" s="18">
        <f t="shared" si="159"/>
        <v>18.2</v>
      </c>
      <c r="L148" s="19">
        <f t="shared" si="160"/>
        <v>18.2</v>
      </c>
    </row>
    <row r="149" spans="1:12" ht="12.75">
      <c r="A149" s="26" t="s">
        <v>241</v>
      </c>
      <c r="B149" s="27"/>
      <c r="C149" s="26" t="s">
        <v>242</v>
      </c>
      <c r="D149" s="27"/>
      <c r="E149" s="28"/>
      <c r="F149" s="160"/>
      <c r="G149" s="160"/>
      <c r="H149" s="27"/>
      <c r="I149" s="29">
        <f t="shared" ref="I149:K149" si="161">SUM(I150:I155)</f>
        <v>9449.83</v>
      </c>
      <c r="J149" s="29">
        <f t="shared" si="161"/>
        <v>4429.67</v>
      </c>
      <c r="K149" s="29">
        <f t="shared" si="161"/>
        <v>13879.5</v>
      </c>
    </row>
    <row r="150" spans="1:12" ht="38.25">
      <c r="A150" s="12" t="s">
        <v>243</v>
      </c>
      <c r="B150" s="13">
        <v>97629</v>
      </c>
      <c r="C150" s="14" t="s">
        <v>220</v>
      </c>
      <c r="D150" s="15" t="s">
        <v>113</v>
      </c>
      <c r="E150" s="16">
        <v>1.18</v>
      </c>
      <c r="F150" s="157">
        <v>30.61</v>
      </c>
      <c r="G150" s="157">
        <v>77.58</v>
      </c>
      <c r="H150" s="17">
        <f t="shared" ref="H150:H155" si="162">TRUNC((F150+G150),2)</f>
        <v>108.19</v>
      </c>
      <c r="I150" s="18">
        <f t="shared" ref="I150:I155" si="163">TRUNC((F150*E150),2)</f>
        <v>36.11</v>
      </c>
      <c r="J150" s="18">
        <f t="shared" ref="J150:J155" si="164">TRUNC((G150*E150),2)</f>
        <v>91.54</v>
      </c>
      <c r="K150" s="18">
        <f t="shared" ref="K150:K155" si="165">TRUNC((I150+J150),2)</f>
        <v>127.65</v>
      </c>
      <c r="L150" s="19">
        <f t="shared" ref="L150:L155" si="166">K150</f>
        <v>127.65</v>
      </c>
    </row>
    <row r="151" spans="1:12" ht="38.25">
      <c r="A151" s="12" t="s">
        <v>244</v>
      </c>
      <c r="B151" s="13">
        <v>96527</v>
      </c>
      <c r="C151" s="14" t="s">
        <v>222</v>
      </c>
      <c r="D151" s="15" t="s">
        <v>113</v>
      </c>
      <c r="E151" s="16">
        <v>6.7880000000000003</v>
      </c>
      <c r="F151" s="157">
        <v>37.72</v>
      </c>
      <c r="G151" s="157">
        <v>91.69</v>
      </c>
      <c r="H151" s="17">
        <f t="shared" si="162"/>
        <v>129.41</v>
      </c>
      <c r="I151" s="18">
        <f t="shared" si="163"/>
        <v>256.04000000000002</v>
      </c>
      <c r="J151" s="18">
        <f t="shared" si="164"/>
        <v>622.39</v>
      </c>
      <c r="K151" s="18">
        <f t="shared" si="165"/>
        <v>878.43</v>
      </c>
      <c r="L151" s="19">
        <f t="shared" si="166"/>
        <v>878.43</v>
      </c>
    </row>
    <row r="152" spans="1:12" ht="38.25">
      <c r="A152" s="12" t="s">
        <v>245</v>
      </c>
      <c r="B152" s="13" t="s">
        <v>246</v>
      </c>
      <c r="C152" s="14" t="s">
        <v>224</v>
      </c>
      <c r="D152" s="15" t="s">
        <v>24</v>
      </c>
      <c r="E152" s="16">
        <v>69.319999999999993</v>
      </c>
      <c r="F152" s="157" t="s">
        <v>247</v>
      </c>
      <c r="G152" s="157" t="s">
        <v>248</v>
      </c>
      <c r="H152" s="17">
        <f t="shared" si="162"/>
        <v>73.430000000000007</v>
      </c>
      <c r="I152" s="18">
        <f t="shared" si="163"/>
        <v>2345.09</v>
      </c>
      <c r="J152" s="18">
        <f t="shared" si="164"/>
        <v>2745.07</v>
      </c>
      <c r="K152" s="18">
        <f t="shared" si="165"/>
        <v>5090.16</v>
      </c>
      <c r="L152" s="19">
        <f t="shared" si="166"/>
        <v>5090.16</v>
      </c>
    </row>
    <row r="153" spans="1:12" ht="38.25">
      <c r="A153" s="12" t="s">
        <v>249</v>
      </c>
      <c r="B153" s="13" t="s">
        <v>226</v>
      </c>
      <c r="C153" s="14" t="s">
        <v>227</v>
      </c>
      <c r="D153" s="15" t="s">
        <v>113</v>
      </c>
      <c r="E153" s="16">
        <v>6.7880000000000003</v>
      </c>
      <c r="F153" s="157" t="s">
        <v>250</v>
      </c>
      <c r="G153" s="157" t="s">
        <v>251</v>
      </c>
      <c r="H153" s="17">
        <f t="shared" si="162"/>
        <v>610.38</v>
      </c>
      <c r="I153" s="18">
        <f t="shared" si="163"/>
        <v>3894.2</v>
      </c>
      <c r="J153" s="18">
        <f t="shared" si="164"/>
        <v>249.05</v>
      </c>
      <c r="K153" s="18">
        <f t="shared" si="165"/>
        <v>4143.25</v>
      </c>
      <c r="L153" s="19">
        <f t="shared" si="166"/>
        <v>4143.25</v>
      </c>
    </row>
    <row r="154" spans="1:12" ht="51">
      <c r="A154" s="12" t="s">
        <v>252</v>
      </c>
      <c r="B154" s="13" t="s">
        <v>253</v>
      </c>
      <c r="C154" s="14" t="s">
        <v>229</v>
      </c>
      <c r="D154" s="15" t="s">
        <v>42</v>
      </c>
      <c r="E154" s="16">
        <v>90.14</v>
      </c>
      <c r="F154" s="157" t="s">
        <v>254</v>
      </c>
      <c r="G154" s="157" t="s">
        <v>255</v>
      </c>
      <c r="H154" s="17">
        <f t="shared" si="162"/>
        <v>14.91</v>
      </c>
      <c r="I154" s="18">
        <f t="shared" si="163"/>
        <v>910.41</v>
      </c>
      <c r="J154" s="18">
        <f t="shared" si="164"/>
        <v>433.57</v>
      </c>
      <c r="K154" s="18">
        <f t="shared" si="165"/>
        <v>1343.98</v>
      </c>
      <c r="L154" s="19">
        <f t="shared" si="166"/>
        <v>1343.98</v>
      </c>
    </row>
    <row r="155" spans="1:12" ht="51">
      <c r="A155" s="12" t="s">
        <v>256</v>
      </c>
      <c r="B155" s="13">
        <v>92762</v>
      </c>
      <c r="C155" s="14" t="s">
        <v>238</v>
      </c>
      <c r="D155" s="15" t="s">
        <v>42</v>
      </c>
      <c r="E155" s="16">
        <v>210.26</v>
      </c>
      <c r="F155" s="157">
        <v>9.5500000000000007</v>
      </c>
      <c r="G155" s="157">
        <v>1.37</v>
      </c>
      <c r="H155" s="17">
        <f t="shared" si="162"/>
        <v>10.92</v>
      </c>
      <c r="I155" s="18">
        <f t="shared" si="163"/>
        <v>2007.98</v>
      </c>
      <c r="J155" s="18">
        <f t="shared" si="164"/>
        <v>288.05</v>
      </c>
      <c r="K155" s="18">
        <f t="shared" si="165"/>
        <v>2296.0300000000002</v>
      </c>
      <c r="L155" s="19">
        <f t="shared" si="166"/>
        <v>2296.0300000000002</v>
      </c>
    </row>
    <row r="156" spans="1:12" ht="12.75">
      <c r="A156" s="26" t="s">
        <v>257</v>
      </c>
      <c r="B156" s="27"/>
      <c r="C156" s="26" t="s">
        <v>258</v>
      </c>
      <c r="D156" s="27"/>
      <c r="E156" s="28"/>
      <c r="F156" s="160"/>
      <c r="G156" s="160"/>
      <c r="H156" s="27"/>
      <c r="I156" s="29">
        <f t="shared" ref="I156:K156" si="167">SUM(I157:I167)</f>
        <v>7594.6200000000008</v>
      </c>
      <c r="J156" s="29">
        <f t="shared" si="167"/>
        <v>4147.08</v>
      </c>
      <c r="K156" s="29">
        <f t="shared" si="167"/>
        <v>11741.699999999999</v>
      </c>
    </row>
    <row r="157" spans="1:12" ht="38.25">
      <c r="A157" s="12" t="s">
        <v>259</v>
      </c>
      <c r="B157" s="13" t="s">
        <v>260</v>
      </c>
      <c r="C157" s="14" t="s">
        <v>220</v>
      </c>
      <c r="D157" s="15" t="s">
        <v>113</v>
      </c>
      <c r="E157" s="16">
        <v>0.65</v>
      </c>
      <c r="F157" s="157" t="s">
        <v>261</v>
      </c>
      <c r="G157" s="157" t="s">
        <v>262</v>
      </c>
      <c r="H157" s="17">
        <f t="shared" ref="H157:H167" si="168">TRUNC((F157+G157),2)</f>
        <v>108.19</v>
      </c>
      <c r="I157" s="18">
        <f t="shared" ref="I157:I167" si="169">TRUNC((F157*E157),2)</f>
        <v>19.89</v>
      </c>
      <c r="J157" s="18">
        <f t="shared" ref="J157:J167" si="170">TRUNC((G157*E157),2)</f>
        <v>50.42</v>
      </c>
      <c r="K157" s="18">
        <f t="shared" ref="K157:K167" si="171">TRUNC((I157+J157),2)</f>
        <v>70.31</v>
      </c>
      <c r="L157" s="19">
        <f t="shared" ref="L157:L167" si="172">K157</f>
        <v>70.31</v>
      </c>
    </row>
    <row r="158" spans="1:12" ht="38.25">
      <c r="A158" s="12" t="s">
        <v>263</v>
      </c>
      <c r="B158" s="13">
        <v>96527</v>
      </c>
      <c r="C158" s="14" t="s">
        <v>222</v>
      </c>
      <c r="D158" s="15" t="s">
        <v>113</v>
      </c>
      <c r="E158" s="16">
        <v>3.76</v>
      </c>
      <c r="F158" s="157">
        <v>37.72</v>
      </c>
      <c r="G158" s="157">
        <v>91.69</v>
      </c>
      <c r="H158" s="17">
        <f t="shared" si="168"/>
        <v>129.41</v>
      </c>
      <c r="I158" s="18">
        <f t="shared" si="169"/>
        <v>141.82</v>
      </c>
      <c r="J158" s="18">
        <f t="shared" si="170"/>
        <v>344.75</v>
      </c>
      <c r="K158" s="18">
        <f t="shared" si="171"/>
        <v>486.57</v>
      </c>
      <c r="L158" s="19">
        <f t="shared" si="172"/>
        <v>486.57</v>
      </c>
    </row>
    <row r="159" spans="1:12" ht="38.25">
      <c r="A159" s="12" t="s">
        <v>264</v>
      </c>
      <c r="B159" s="13">
        <v>96536</v>
      </c>
      <c r="C159" s="14" t="s">
        <v>224</v>
      </c>
      <c r="D159" s="15" t="s">
        <v>24</v>
      </c>
      <c r="E159" s="16">
        <v>53.93</v>
      </c>
      <c r="F159" s="157">
        <v>33.83</v>
      </c>
      <c r="G159" s="157">
        <v>39.6</v>
      </c>
      <c r="H159" s="17">
        <f t="shared" si="168"/>
        <v>73.430000000000007</v>
      </c>
      <c r="I159" s="18">
        <f t="shared" si="169"/>
        <v>1824.45</v>
      </c>
      <c r="J159" s="18">
        <f t="shared" si="170"/>
        <v>2135.62</v>
      </c>
      <c r="K159" s="18">
        <f t="shared" si="171"/>
        <v>3960.07</v>
      </c>
      <c r="L159" s="19">
        <f t="shared" si="172"/>
        <v>3960.07</v>
      </c>
    </row>
    <row r="160" spans="1:12" ht="38.25">
      <c r="A160" s="12" t="s">
        <v>265</v>
      </c>
      <c r="B160" s="13" t="s">
        <v>226</v>
      </c>
      <c r="C160" s="14" t="s">
        <v>227</v>
      </c>
      <c r="D160" s="15" t="s">
        <v>113</v>
      </c>
      <c r="E160" s="16">
        <v>3.76</v>
      </c>
      <c r="F160" s="157">
        <v>573.69000000000005</v>
      </c>
      <c r="G160" s="157">
        <v>36.69</v>
      </c>
      <c r="H160" s="17">
        <f t="shared" si="168"/>
        <v>610.38</v>
      </c>
      <c r="I160" s="18">
        <f t="shared" si="169"/>
        <v>2157.0700000000002</v>
      </c>
      <c r="J160" s="18">
        <f t="shared" si="170"/>
        <v>137.94999999999999</v>
      </c>
      <c r="K160" s="18">
        <f t="shared" si="171"/>
        <v>2295.02</v>
      </c>
      <c r="L160" s="19">
        <f t="shared" si="172"/>
        <v>2295.02</v>
      </c>
    </row>
    <row r="161" spans="1:12" ht="51">
      <c r="A161" s="12" t="s">
        <v>266</v>
      </c>
      <c r="B161" s="13">
        <v>92759</v>
      </c>
      <c r="C161" s="14" t="s">
        <v>229</v>
      </c>
      <c r="D161" s="15" t="s">
        <v>42</v>
      </c>
      <c r="E161" s="16">
        <v>47.69</v>
      </c>
      <c r="F161" s="157">
        <v>10.1</v>
      </c>
      <c r="G161" s="157">
        <v>4.8099999999999996</v>
      </c>
      <c r="H161" s="17">
        <f t="shared" si="168"/>
        <v>14.91</v>
      </c>
      <c r="I161" s="18">
        <f t="shared" si="169"/>
        <v>481.66</v>
      </c>
      <c r="J161" s="18">
        <f t="shared" si="170"/>
        <v>229.38</v>
      </c>
      <c r="K161" s="18">
        <f t="shared" si="171"/>
        <v>711.04</v>
      </c>
      <c r="L161" s="19">
        <f t="shared" si="172"/>
        <v>711.04</v>
      </c>
    </row>
    <row r="162" spans="1:12" ht="51">
      <c r="A162" s="12" t="s">
        <v>267</v>
      </c>
      <c r="B162" s="13">
        <v>92760</v>
      </c>
      <c r="C162" s="14" t="s">
        <v>232</v>
      </c>
      <c r="D162" s="15" t="s">
        <v>42</v>
      </c>
      <c r="E162" s="16">
        <v>5.47</v>
      </c>
      <c r="F162" s="157">
        <v>10.38</v>
      </c>
      <c r="G162" s="157">
        <v>3.2</v>
      </c>
      <c r="H162" s="17">
        <f t="shared" si="168"/>
        <v>13.58</v>
      </c>
      <c r="I162" s="18">
        <f t="shared" si="169"/>
        <v>56.77</v>
      </c>
      <c r="J162" s="18">
        <f t="shared" si="170"/>
        <v>17.5</v>
      </c>
      <c r="K162" s="18">
        <f t="shared" si="171"/>
        <v>74.27</v>
      </c>
      <c r="L162" s="19">
        <f t="shared" si="172"/>
        <v>74.27</v>
      </c>
    </row>
    <row r="163" spans="1:12" ht="51">
      <c r="A163" s="12" t="s">
        <v>268</v>
      </c>
      <c r="B163" s="13">
        <v>92761</v>
      </c>
      <c r="C163" s="14" t="s">
        <v>236</v>
      </c>
      <c r="D163" s="15" t="s">
        <v>42</v>
      </c>
      <c r="E163" s="16">
        <v>7.86</v>
      </c>
      <c r="F163" s="157">
        <v>10.33</v>
      </c>
      <c r="G163" s="157">
        <v>2.1</v>
      </c>
      <c r="H163" s="17">
        <f t="shared" si="168"/>
        <v>12.43</v>
      </c>
      <c r="I163" s="18">
        <f t="shared" si="169"/>
        <v>81.19</v>
      </c>
      <c r="J163" s="18">
        <f t="shared" si="170"/>
        <v>16.5</v>
      </c>
      <c r="K163" s="18">
        <f t="shared" si="171"/>
        <v>97.69</v>
      </c>
      <c r="L163" s="19">
        <f t="shared" si="172"/>
        <v>97.69</v>
      </c>
    </row>
    <row r="164" spans="1:12" ht="51">
      <c r="A164" s="12" t="s">
        <v>269</v>
      </c>
      <c r="B164" s="13">
        <v>92762</v>
      </c>
      <c r="C164" s="14" t="s">
        <v>238</v>
      </c>
      <c r="D164" s="15" t="s">
        <v>42</v>
      </c>
      <c r="E164" s="16">
        <v>70.97</v>
      </c>
      <c r="F164" s="157">
        <v>9.5500000000000007</v>
      </c>
      <c r="G164" s="157">
        <v>1.37</v>
      </c>
      <c r="H164" s="17">
        <f t="shared" si="168"/>
        <v>10.92</v>
      </c>
      <c r="I164" s="18">
        <f t="shared" si="169"/>
        <v>677.76</v>
      </c>
      <c r="J164" s="18">
        <f t="shared" si="170"/>
        <v>97.22</v>
      </c>
      <c r="K164" s="18">
        <f t="shared" si="171"/>
        <v>774.98</v>
      </c>
      <c r="L164" s="19">
        <f t="shared" si="172"/>
        <v>774.98</v>
      </c>
    </row>
    <row r="165" spans="1:12" ht="51">
      <c r="A165" s="12" t="s">
        <v>270</v>
      </c>
      <c r="B165" s="13">
        <v>92763</v>
      </c>
      <c r="C165" s="14" t="s">
        <v>240</v>
      </c>
      <c r="D165" s="15" t="s">
        <v>42</v>
      </c>
      <c r="E165" s="16">
        <v>119.04</v>
      </c>
      <c r="F165" s="157">
        <v>8.2200000000000006</v>
      </c>
      <c r="G165" s="157">
        <v>0.87</v>
      </c>
      <c r="H165" s="17">
        <f t="shared" si="168"/>
        <v>9.09</v>
      </c>
      <c r="I165" s="18">
        <f t="shared" si="169"/>
        <v>978.5</v>
      </c>
      <c r="J165" s="18">
        <f t="shared" si="170"/>
        <v>103.56</v>
      </c>
      <c r="K165" s="18">
        <f t="shared" si="171"/>
        <v>1082.06</v>
      </c>
      <c r="L165" s="19">
        <f t="shared" si="172"/>
        <v>1082.06</v>
      </c>
    </row>
    <row r="166" spans="1:12" ht="51">
      <c r="A166" s="12" t="s">
        <v>271</v>
      </c>
      <c r="B166" s="13">
        <v>92764</v>
      </c>
      <c r="C166" s="14" t="s">
        <v>272</v>
      </c>
      <c r="D166" s="15" t="s">
        <v>42</v>
      </c>
      <c r="E166" s="16">
        <v>23.98</v>
      </c>
      <c r="F166" s="157">
        <v>8.09</v>
      </c>
      <c r="G166" s="157">
        <v>0.62</v>
      </c>
      <c r="H166" s="17">
        <f t="shared" si="168"/>
        <v>8.7100000000000009</v>
      </c>
      <c r="I166" s="18">
        <f t="shared" si="169"/>
        <v>193.99</v>
      </c>
      <c r="J166" s="18">
        <f t="shared" si="170"/>
        <v>14.86</v>
      </c>
      <c r="K166" s="18">
        <f t="shared" si="171"/>
        <v>208.85</v>
      </c>
      <c r="L166" s="19">
        <f t="shared" si="172"/>
        <v>208.85</v>
      </c>
    </row>
    <row r="167" spans="1:12" ht="38.25">
      <c r="A167" s="12" t="s">
        <v>273</v>
      </c>
      <c r="B167" s="13">
        <v>98555</v>
      </c>
      <c r="C167" s="14" t="s">
        <v>274</v>
      </c>
      <c r="D167" s="15" t="s">
        <v>24</v>
      </c>
      <c r="E167" s="16">
        <v>53.93</v>
      </c>
      <c r="F167" s="157">
        <v>18.2</v>
      </c>
      <c r="G167" s="157">
        <v>18.53</v>
      </c>
      <c r="H167" s="17">
        <f t="shared" si="168"/>
        <v>36.729999999999997</v>
      </c>
      <c r="I167" s="18">
        <f t="shared" si="169"/>
        <v>981.52</v>
      </c>
      <c r="J167" s="18">
        <f t="shared" si="170"/>
        <v>999.32</v>
      </c>
      <c r="K167" s="18">
        <f t="shared" si="171"/>
        <v>1980.84</v>
      </c>
      <c r="L167" s="19">
        <f t="shared" si="172"/>
        <v>1980.84</v>
      </c>
    </row>
    <row r="168" spans="1:12" ht="12.75">
      <c r="A168" s="26" t="s">
        <v>275</v>
      </c>
      <c r="B168" s="27"/>
      <c r="C168" s="26" t="s">
        <v>276</v>
      </c>
      <c r="D168" s="27"/>
      <c r="E168" s="28"/>
      <c r="F168" s="160"/>
      <c r="G168" s="160"/>
      <c r="H168" s="27"/>
      <c r="I168" s="29">
        <f t="shared" ref="I168:K168" si="173">SUM(I169:I178)</f>
        <v>1589.19</v>
      </c>
      <c r="J168" s="29">
        <f t="shared" si="173"/>
        <v>689.91</v>
      </c>
      <c r="K168" s="29">
        <f t="shared" si="173"/>
        <v>2279.1000000000004</v>
      </c>
    </row>
    <row r="169" spans="1:12" ht="38.25">
      <c r="A169" s="12" t="s">
        <v>277</v>
      </c>
      <c r="B169" s="13">
        <v>97629</v>
      </c>
      <c r="C169" s="14" t="s">
        <v>220</v>
      </c>
      <c r="D169" s="15" t="s">
        <v>113</v>
      </c>
      <c r="E169" s="16">
        <v>0.13</v>
      </c>
      <c r="F169" s="157">
        <v>30.61</v>
      </c>
      <c r="G169" s="157">
        <v>77.58</v>
      </c>
      <c r="H169" s="17">
        <f t="shared" ref="H169:H178" si="174">TRUNC((F169+G169),2)</f>
        <v>108.19</v>
      </c>
      <c r="I169" s="18">
        <f t="shared" ref="I169:I178" si="175">TRUNC((F169*E169),2)</f>
        <v>3.97</v>
      </c>
      <c r="J169" s="18">
        <f t="shared" ref="J169:J178" si="176">TRUNC((G169*E169),2)</f>
        <v>10.08</v>
      </c>
      <c r="K169" s="18">
        <f t="shared" ref="K169:K178" si="177">TRUNC((I169+J169),2)</f>
        <v>14.05</v>
      </c>
      <c r="L169" s="19">
        <f t="shared" ref="L169:L178" si="178">K169</f>
        <v>14.05</v>
      </c>
    </row>
    <row r="170" spans="1:12" ht="38.25">
      <c r="A170" s="12" t="s">
        <v>278</v>
      </c>
      <c r="B170" s="13" t="s">
        <v>279</v>
      </c>
      <c r="C170" s="14" t="s">
        <v>222</v>
      </c>
      <c r="D170" s="15" t="s">
        <v>113</v>
      </c>
      <c r="E170" s="16">
        <v>0.68</v>
      </c>
      <c r="F170" s="157" t="s">
        <v>280</v>
      </c>
      <c r="G170" s="157" t="s">
        <v>281</v>
      </c>
      <c r="H170" s="17">
        <f t="shared" si="174"/>
        <v>129.41</v>
      </c>
      <c r="I170" s="18">
        <f t="shared" si="175"/>
        <v>25.64</v>
      </c>
      <c r="J170" s="18">
        <f t="shared" si="176"/>
        <v>62.34</v>
      </c>
      <c r="K170" s="18">
        <f t="shared" si="177"/>
        <v>87.98</v>
      </c>
      <c r="L170" s="19">
        <f t="shared" si="178"/>
        <v>87.98</v>
      </c>
    </row>
    <row r="171" spans="1:12" ht="38.25">
      <c r="A171" s="12" t="s">
        <v>282</v>
      </c>
      <c r="B171" s="13">
        <v>96536</v>
      </c>
      <c r="C171" s="14" t="s">
        <v>224</v>
      </c>
      <c r="D171" s="15" t="s">
        <v>24</v>
      </c>
      <c r="E171" s="16">
        <v>7.51</v>
      </c>
      <c r="F171" s="157">
        <v>33.83</v>
      </c>
      <c r="G171" s="157">
        <v>39.6</v>
      </c>
      <c r="H171" s="17">
        <f t="shared" si="174"/>
        <v>73.430000000000007</v>
      </c>
      <c r="I171" s="18">
        <f t="shared" si="175"/>
        <v>254.06</v>
      </c>
      <c r="J171" s="18">
        <f t="shared" si="176"/>
        <v>297.39</v>
      </c>
      <c r="K171" s="18">
        <f t="shared" si="177"/>
        <v>551.45000000000005</v>
      </c>
      <c r="L171" s="19">
        <f t="shared" si="178"/>
        <v>551.45000000000005</v>
      </c>
    </row>
    <row r="172" spans="1:12" ht="38.25">
      <c r="A172" s="12" t="s">
        <v>283</v>
      </c>
      <c r="B172" s="13" t="s">
        <v>226</v>
      </c>
      <c r="C172" s="14" t="s">
        <v>227</v>
      </c>
      <c r="D172" s="15" t="s">
        <v>113</v>
      </c>
      <c r="E172" s="16">
        <v>0.68</v>
      </c>
      <c r="F172" s="157" t="s">
        <v>250</v>
      </c>
      <c r="G172" s="157" t="s">
        <v>251</v>
      </c>
      <c r="H172" s="17">
        <f t="shared" si="174"/>
        <v>610.38</v>
      </c>
      <c r="I172" s="18">
        <f t="shared" si="175"/>
        <v>390.1</v>
      </c>
      <c r="J172" s="18">
        <f t="shared" si="176"/>
        <v>24.94</v>
      </c>
      <c r="K172" s="18">
        <f t="shared" si="177"/>
        <v>415.04</v>
      </c>
      <c r="L172" s="19">
        <f t="shared" si="178"/>
        <v>415.04</v>
      </c>
    </row>
    <row r="173" spans="1:12" ht="51">
      <c r="A173" s="12" t="s">
        <v>284</v>
      </c>
      <c r="B173" s="13" t="s">
        <v>253</v>
      </c>
      <c r="C173" s="14" t="s">
        <v>229</v>
      </c>
      <c r="D173" s="15" t="s">
        <v>42</v>
      </c>
      <c r="E173" s="16">
        <v>3.05</v>
      </c>
      <c r="F173" s="157" t="s">
        <v>254</v>
      </c>
      <c r="G173" s="157" t="s">
        <v>255</v>
      </c>
      <c r="H173" s="17">
        <f t="shared" si="174"/>
        <v>14.91</v>
      </c>
      <c r="I173" s="18">
        <f t="shared" si="175"/>
        <v>30.8</v>
      </c>
      <c r="J173" s="18">
        <f t="shared" si="176"/>
        <v>14.67</v>
      </c>
      <c r="K173" s="18">
        <f t="shared" si="177"/>
        <v>45.47</v>
      </c>
      <c r="L173" s="19">
        <f t="shared" si="178"/>
        <v>45.47</v>
      </c>
    </row>
    <row r="174" spans="1:12" ht="51">
      <c r="A174" s="12" t="s">
        <v>285</v>
      </c>
      <c r="B174" s="13">
        <v>92760</v>
      </c>
      <c r="C174" s="14" t="s">
        <v>232</v>
      </c>
      <c r="D174" s="15" t="s">
        <v>42</v>
      </c>
      <c r="E174" s="16">
        <v>27.65</v>
      </c>
      <c r="F174" s="157">
        <v>10.38</v>
      </c>
      <c r="G174" s="157">
        <v>3.2</v>
      </c>
      <c r="H174" s="17">
        <f t="shared" si="174"/>
        <v>13.58</v>
      </c>
      <c r="I174" s="18">
        <f t="shared" si="175"/>
        <v>287</v>
      </c>
      <c r="J174" s="18">
        <f t="shared" si="176"/>
        <v>88.48</v>
      </c>
      <c r="K174" s="18">
        <f t="shared" si="177"/>
        <v>375.48</v>
      </c>
      <c r="L174" s="19">
        <f t="shared" si="178"/>
        <v>375.48</v>
      </c>
    </row>
    <row r="175" spans="1:12" ht="51">
      <c r="A175" s="12" t="s">
        <v>286</v>
      </c>
      <c r="B175" s="13">
        <v>92761</v>
      </c>
      <c r="C175" s="14" t="s">
        <v>236</v>
      </c>
      <c r="D175" s="15" t="s">
        <v>42</v>
      </c>
      <c r="E175" s="16">
        <v>3.34</v>
      </c>
      <c r="F175" s="157">
        <v>10.33</v>
      </c>
      <c r="G175" s="157">
        <v>2.1</v>
      </c>
      <c r="H175" s="17">
        <f t="shared" si="174"/>
        <v>12.43</v>
      </c>
      <c r="I175" s="18">
        <f t="shared" si="175"/>
        <v>34.5</v>
      </c>
      <c r="J175" s="18">
        <f t="shared" si="176"/>
        <v>7.01</v>
      </c>
      <c r="K175" s="18">
        <f t="shared" si="177"/>
        <v>41.51</v>
      </c>
      <c r="L175" s="19">
        <f t="shared" si="178"/>
        <v>41.51</v>
      </c>
    </row>
    <row r="176" spans="1:12" ht="51">
      <c r="A176" s="12" t="s">
        <v>287</v>
      </c>
      <c r="B176" s="13" t="s">
        <v>288</v>
      </c>
      <c r="C176" s="14" t="s">
        <v>238</v>
      </c>
      <c r="D176" s="15" t="s">
        <v>42</v>
      </c>
      <c r="E176" s="16">
        <v>2.0049999999999999</v>
      </c>
      <c r="F176" s="157" t="s">
        <v>289</v>
      </c>
      <c r="G176" s="157" t="s">
        <v>290</v>
      </c>
      <c r="H176" s="17">
        <f t="shared" si="174"/>
        <v>10.92</v>
      </c>
      <c r="I176" s="18">
        <f t="shared" si="175"/>
        <v>19.14</v>
      </c>
      <c r="J176" s="18">
        <f t="shared" si="176"/>
        <v>2.74</v>
      </c>
      <c r="K176" s="18">
        <f t="shared" si="177"/>
        <v>21.88</v>
      </c>
      <c r="L176" s="19">
        <f t="shared" si="178"/>
        <v>21.88</v>
      </c>
    </row>
    <row r="177" spans="1:12" ht="51">
      <c r="A177" s="12" t="s">
        <v>291</v>
      </c>
      <c r="B177" s="13">
        <v>92763</v>
      </c>
      <c r="C177" s="14" t="s">
        <v>240</v>
      </c>
      <c r="D177" s="15" t="s">
        <v>42</v>
      </c>
      <c r="E177" s="16">
        <v>49.55</v>
      </c>
      <c r="F177" s="157">
        <v>8.2200000000000006</v>
      </c>
      <c r="G177" s="157">
        <v>0.87</v>
      </c>
      <c r="H177" s="17">
        <f t="shared" si="174"/>
        <v>9.09</v>
      </c>
      <c r="I177" s="18">
        <f t="shared" si="175"/>
        <v>407.3</v>
      </c>
      <c r="J177" s="18">
        <f t="shared" si="176"/>
        <v>43.1</v>
      </c>
      <c r="K177" s="18">
        <f t="shared" si="177"/>
        <v>450.4</v>
      </c>
      <c r="L177" s="19">
        <f t="shared" si="178"/>
        <v>450.4</v>
      </c>
    </row>
    <row r="178" spans="1:12" ht="38.25">
      <c r="A178" s="12" t="s">
        <v>292</v>
      </c>
      <c r="B178" s="13">
        <v>98555</v>
      </c>
      <c r="C178" s="14" t="s">
        <v>274</v>
      </c>
      <c r="D178" s="15" t="s">
        <v>24</v>
      </c>
      <c r="E178" s="16">
        <v>7.51</v>
      </c>
      <c r="F178" s="157">
        <v>18.2</v>
      </c>
      <c r="G178" s="157">
        <v>18.53</v>
      </c>
      <c r="H178" s="17">
        <f t="shared" si="174"/>
        <v>36.729999999999997</v>
      </c>
      <c r="I178" s="18">
        <f t="shared" si="175"/>
        <v>136.68</v>
      </c>
      <c r="J178" s="18">
        <f t="shared" si="176"/>
        <v>139.16</v>
      </c>
      <c r="K178" s="18">
        <f t="shared" si="177"/>
        <v>275.83999999999997</v>
      </c>
      <c r="L178" s="19">
        <f t="shared" si="178"/>
        <v>275.83999999999997</v>
      </c>
    </row>
    <row r="179" spans="1:12" ht="12.75">
      <c r="A179" s="26" t="s">
        <v>293</v>
      </c>
      <c r="B179" s="27"/>
      <c r="C179" s="26" t="s">
        <v>294</v>
      </c>
      <c r="D179" s="27"/>
      <c r="E179" s="28"/>
      <c r="F179" s="160"/>
      <c r="G179" s="160"/>
      <c r="H179" s="27"/>
      <c r="I179" s="29">
        <f t="shared" ref="I179:K179" si="179">SUM(I180:I188)</f>
        <v>241.69</v>
      </c>
      <c r="J179" s="29">
        <f t="shared" si="179"/>
        <v>101.95</v>
      </c>
      <c r="K179" s="29">
        <f t="shared" si="179"/>
        <v>343.64</v>
      </c>
    </row>
    <row r="180" spans="1:12" ht="38.25">
      <c r="A180" s="12" t="s">
        <v>295</v>
      </c>
      <c r="B180" s="13">
        <v>97629</v>
      </c>
      <c r="C180" s="14" t="s">
        <v>220</v>
      </c>
      <c r="D180" s="15" t="s">
        <v>113</v>
      </c>
      <c r="E180" s="16">
        <v>0.01</v>
      </c>
      <c r="F180" s="157">
        <v>30.61</v>
      </c>
      <c r="G180" s="157">
        <v>77.58</v>
      </c>
      <c r="H180" s="17">
        <f t="shared" ref="H180:H188" si="180">TRUNC((F180+G180),2)</f>
        <v>108.19</v>
      </c>
      <c r="I180" s="18">
        <f t="shared" ref="I180:I188" si="181">TRUNC((F180*E180),2)</f>
        <v>0.3</v>
      </c>
      <c r="J180" s="18">
        <f t="shared" ref="J180:J188" si="182">TRUNC((G180*E180),2)</f>
        <v>0.77</v>
      </c>
      <c r="K180" s="18">
        <f t="shared" ref="K180:K188" si="183">TRUNC((I180+J180),2)</f>
        <v>1.07</v>
      </c>
      <c r="L180" s="19">
        <f t="shared" ref="L180:L188" si="184">K180</f>
        <v>1.07</v>
      </c>
    </row>
    <row r="181" spans="1:12" ht="38.25">
      <c r="A181" s="12" t="s">
        <v>296</v>
      </c>
      <c r="B181" s="13">
        <v>96527</v>
      </c>
      <c r="C181" s="14" t="s">
        <v>222</v>
      </c>
      <c r="D181" s="15" t="s">
        <v>113</v>
      </c>
      <c r="E181" s="16">
        <v>0.11</v>
      </c>
      <c r="F181" s="157">
        <v>37.72</v>
      </c>
      <c r="G181" s="157">
        <v>91.69</v>
      </c>
      <c r="H181" s="17">
        <f t="shared" si="180"/>
        <v>129.41</v>
      </c>
      <c r="I181" s="18">
        <f t="shared" si="181"/>
        <v>4.1399999999999997</v>
      </c>
      <c r="J181" s="18">
        <f t="shared" si="182"/>
        <v>10.08</v>
      </c>
      <c r="K181" s="18">
        <f t="shared" si="183"/>
        <v>14.22</v>
      </c>
      <c r="L181" s="19">
        <f t="shared" si="184"/>
        <v>14.22</v>
      </c>
    </row>
    <row r="182" spans="1:12" ht="38.25">
      <c r="A182" s="12" t="s">
        <v>297</v>
      </c>
      <c r="B182" s="13">
        <v>96536</v>
      </c>
      <c r="C182" s="14" t="s">
        <v>224</v>
      </c>
      <c r="D182" s="15" t="s">
        <v>24</v>
      </c>
      <c r="E182" s="16">
        <v>1.46</v>
      </c>
      <c r="F182" s="157">
        <v>33.83</v>
      </c>
      <c r="G182" s="157">
        <v>39.6</v>
      </c>
      <c r="H182" s="17">
        <f t="shared" si="180"/>
        <v>73.430000000000007</v>
      </c>
      <c r="I182" s="18">
        <f t="shared" si="181"/>
        <v>49.39</v>
      </c>
      <c r="J182" s="18">
        <f t="shared" si="182"/>
        <v>57.81</v>
      </c>
      <c r="K182" s="18">
        <f t="shared" si="183"/>
        <v>107.2</v>
      </c>
      <c r="L182" s="19">
        <f t="shared" si="184"/>
        <v>107.2</v>
      </c>
    </row>
    <row r="183" spans="1:12" ht="38.25">
      <c r="A183" s="12" t="s">
        <v>298</v>
      </c>
      <c r="B183" s="13" t="s">
        <v>226</v>
      </c>
      <c r="C183" s="14" t="s">
        <v>227</v>
      </c>
      <c r="D183" s="15" t="s">
        <v>113</v>
      </c>
      <c r="E183" s="16">
        <v>0.11</v>
      </c>
      <c r="F183" s="157">
        <v>573.69000000000005</v>
      </c>
      <c r="G183" s="157">
        <v>36.69</v>
      </c>
      <c r="H183" s="17">
        <f t="shared" si="180"/>
        <v>610.38</v>
      </c>
      <c r="I183" s="18">
        <f t="shared" si="181"/>
        <v>63.1</v>
      </c>
      <c r="J183" s="18">
        <f t="shared" si="182"/>
        <v>4.03</v>
      </c>
      <c r="K183" s="18">
        <f t="shared" si="183"/>
        <v>67.13</v>
      </c>
      <c r="L183" s="19">
        <f t="shared" si="184"/>
        <v>67.13</v>
      </c>
    </row>
    <row r="184" spans="1:12" ht="51">
      <c r="A184" s="12" t="s">
        <v>299</v>
      </c>
      <c r="B184" s="13">
        <v>92759</v>
      </c>
      <c r="C184" s="14" t="s">
        <v>229</v>
      </c>
      <c r="D184" s="15" t="s">
        <v>42</v>
      </c>
      <c r="E184" s="16">
        <v>2.56</v>
      </c>
      <c r="F184" s="157">
        <v>10.1</v>
      </c>
      <c r="G184" s="157">
        <v>4.8099999999999996</v>
      </c>
      <c r="H184" s="17">
        <f t="shared" si="180"/>
        <v>14.91</v>
      </c>
      <c r="I184" s="18">
        <f t="shared" si="181"/>
        <v>25.85</v>
      </c>
      <c r="J184" s="18">
        <f t="shared" si="182"/>
        <v>12.31</v>
      </c>
      <c r="K184" s="18">
        <f t="shared" si="183"/>
        <v>38.159999999999997</v>
      </c>
      <c r="L184" s="19">
        <f t="shared" si="184"/>
        <v>38.159999999999997</v>
      </c>
    </row>
    <row r="185" spans="1:12" ht="51">
      <c r="A185" s="12" t="s">
        <v>300</v>
      </c>
      <c r="B185" s="13" t="s">
        <v>231</v>
      </c>
      <c r="C185" s="14" t="s">
        <v>232</v>
      </c>
      <c r="D185" s="15" t="s">
        <v>42</v>
      </c>
      <c r="E185" s="16">
        <v>1.79</v>
      </c>
      <c r="F185" s="157" t="s">
        <v>233</v>
      </c>
      <c r="G185" s="157" t="s">
        <v>234</v>
      </c>
      <c r="H185" s="17">
        <f t="shared" si="180"/>
        <v>13.58</v>
      </c>
      <c r="I185" s="18">
        <f t="shared" si="181"/>
        <v>18.579999999999998</v>
      </c>
      <c r="J185" s="18">
        <f t="shared" si="182"/>
        <v>5.72</v>
      </c>
      <c r="K185" s="18">
        <f t="shared" si="183"/>
        <v>24.3</v>
      </c>
      <c r="L185" s="19">
        <f t="shared" si="184"/>
        <v>24.3</v>
      </c>
    </row>
    <row r="186" spans="1:12" ht="51">
      <c r="A186" s="12" t="s">
        <v>301</v>
      </c>
      <c r="B186" s="13">
        <v>92761</v>
      </c>
      <c r="C186" s="14" t="s">
        <v>236</v>
      </c>
      <c r="D186" s="15" t="s">
        <v>42</v>
      </c>
      <c r="E186" s="16">
        <v>1.54</v>
      </c>
      <c r="F186" s="157">
        <v>10.33</v>
      </c>
      <c r="G186" s="157">
        <v>2.1</v>
      </c>
      <c r="H186" s="17">
        <f t="shared" si="180"/>
        <v>12.43</v>
      </c>
      <c r="I186" s="18">
        <f t="shared" si="181"/>
        <v>15.9</v>
      </c>
      <c r="J186" s="18">
        <f t="shared" si="182"/>
        <v>3.23</v>
      </c>
      <c r="K186" s="18">
        <f t="shared" si="183"/>
        <v>19.13</v>
      </c>
      <c r="L186" s="19">
        <f t="shared" si="184"/>
        <v>19.13</v>
      </c>
    </row>
    <row r="187" spans="1:12" ht="51">
      <c r="A187" s="12" t="s">
        <v>302</v>
      </c>
      <c r="B187" s="13" t="s">
        <v>288</v>
      </c>
      <c r="C187" s="14" t="s">
        <v>238</v>
      </c>
      <c r="D187" s="15" t="s">
        <v>42</v>
      </c>
      <c r="E187" s="16">
        <v>3.3</v>
      </c>
      <c r="F187" s="157" t="s">
        <v>289</v>
      </c>
      <c r="G187" s="157" t="s">
        <v>290</v>
      </c>
      <c r="H187" s="17">
        <f t="shared" si="180"/>
        <v>10.92</v>
      </c>
      <c r="I187" s="18">
        <f t="shared" si="181"/>
        <v>31.51</v>
      </c>
      <c r="J187" s="18">
        <f t="shared" si="182"/>
        <v>4.5199999999999996</v>
      </c>
      <c r="K187" s="18">
        <f t="shared" si="183"/>
        <v>36.03</v>
      </c>
      <c r="L187" s="19">
        <f t="shared" si="184"/>
        <v>36.03</v>
      </c>
    </row>
    <row r="188" spans="1:12" ht="51">
      <c r="A188" s="12" t="s">
        <v>303</v>
      </c>
      <c r="B188" s="13" t="s">
        <v>304</v>
      </c>
      <c r="C188" s="14" t="s">
        <v>240</v>
      </c>
      <c r="D188" s="15" t="s">
        <v>42</v>
      </c>
      <c r="E188" s="16">
        <v>4.0060000000000002</v>
      </c>
      <c r="F188" s="157" t="s">
        <v>305</v>
      </c>
      <c r="G188" s="157" t="s">
        <v>306</v>
      </c>
      <c r="H188" s="17">
        <f t="shared" si="180"/>
        <v>9.09</v>
      </c>
      <c r="I188" s="18">
        <f t="shared" si="181"/>
        <v>32.92</v>
      </c>
      <c r="J188" s="18">
        <f t="shared" si="182"/>
        <v>3.48</v>
      </c>
      <c r="K188" s="18">
        <f t="shared" si="183"/>
        <v>36.4</v>
      </c>
      <c r="L188" s="19">
        <f t="shared" si="184"/>
        <v>36.4</v>
      </c>
    </row>
    <row r="189" spans="1:12" ht="12.75">
      <c r="A189" s="26" t="s">
        <v>307</v>
      </c>
      <c r="B189" s="27"/>
      <c r="C189" s="26" t="s">
        <v>308</v>
      </c>
      <c r="D189" s="27"/>
      <c r="E189" s="28"/>
      <c r="F189" s="160"/>
      <c r="G189" s="160"/>
      <c r="H189" s="27"/>
      <c r="I189" s="29">
        <f t="shared" ref="I189:K189" si="185">SUM(I190:I197)</f>
        <v>3841.98</v>
      </c>
      <c r="J189" s="29">
        <f t="shared" si="185"/>
        <v>1980.07</v>
      </c>
      <c r="K189" s="29">
        <f t="shared" si="185"/>
        <v>5822.0499999999993</v>
      </c>
    </row>
    <row r="190" spans="1:12" ht="38.25">
      <c r="A190" s="12" t="s">
        <v>309</v>
      </c>
      <c r="B190" s="13">
        <v>97629</v>
      </c>
      <c r="C190" s="14" t="s">
        <v>220</v>
      </c>
      <c r="D190" s="15" t="s">
        <v>113</v>
      </c>
      <c r="E190" s="16">
        <v>0.372</v>
      </c>
      <c r="F190" s="157">
        <v>30.61</v>
      </c>
      <c r="G190" s="157">
        <v>77.58</v>
      </c>
      <c r="H190" s="17">
        <f t="shared" ref="H190:H197" si="186">TRUNC((F190+G190),2)</f>
        <v>108.19</v>
      </c>
      <c r="I190" s="18">
        <f t="shared" ref="I190:I197" si="187">TRUNC((F190*E190),2)</f>
        <v>11.38</v>
      </c>
      <c r="J190" s="18">
        <f t="shared" ref="J190:J197" si="188">TRUNC((G190*E190),2)</f>
        <v>28.85</v>
      </c>
      <c r="K190" s="18">
        <f t="shared" ref="K190:K197" si="189">TRUNC((I190+J190),2)</f>
        <v>40.229999999999997</v>
      </c>
      <c r="L190" s="19">
        <f t="shared" ref="L190:L197" si="190">K190</f>
        <v>40.229999999999997</v>
      </c>
    </row>
    <row r="191" spans="1:12" ht="38.25">
      <c r="A191" s="12" t="s">
        <v>310</v>
      </c>
      <c r="B191" s="13" t="s">
        <v>279</v>
      </c>
      <c r="C191" s="14" t="s">
        <v>222</v>
      </c>
      <c r="D191" s="15" t="s">
        <v>113</v>
      </c>
      <c r="E191" s="16">
        <v>1.7</v>
      </c>
      <c r="F191" s="157" t="s">
        <v>280</v>
      </c>
      <c r="G191" s="157" t="s">
        <v>281</v>
      </c>
      <c r="H191" s="17">
        <f t="shared" si="186"/>
        <v>129.41</v>
      </c>
      <c r="I191" s="18">
        <f t="shared" si="187"/>
        <v>64.12</v>
      </c>
      <c r="J191" s="18">
        <f t="shared" si="188"/>
        <v>155.87</v>
      </c>
      <c r="K191" s="18">
        <f t="shared" si="189"/>
        <v>219.99</v>
      </c>
      <c r="L191" s="19">
        <f t="shared" si="190"/>
        <v>219.99</v>
      </c>
    </row>
    <row r="192" spans="1:12" ht="38.25">
      <c r="A192" s="12" t="s">
        <v>311</v>
      </c>
      <c r="B192" s="13">
        <v>96536</v>
      </c>
      <c r="C192" s="14" t="s">
        <v>224</v>
      </c>
      <c r="D192" s="15" t="s">
        <v>24</v>
      </c>
      <c r="E192" s="16">
        <v>25.12</v>
      </c>
      <c r="F192" s="157">
        <v>33.83</v>
      </c>
      <c r="G192" s="157">
        <v>39.6</v>
      </c>
      <c r="H192" s="17">
        <f t="shared" si="186"/>
        <v>73.430000000000007</v>
      </c>
      <c r="I192" s="18">
        <f t="shared" si="187"/>
        <v>849.8</v>
      </c>
      <c r="J192" s="18">
        <f t="shared" si="188"/>
        <v>994.75</v>
      </c>
      <c r="K192" s="18">
        <f t="shared" si="189"/>
        <v>1844.55</v>
      </c>
      <c r="L192" s="19">
        <f t="shared" si="190"/>
        <v>1844.55</v>
      </c>
    </row>
    <row r="193" spans="1:12" ht="38.25">
      <c r="A193" s="12" t="s">
        <v>312</v>
      </c>
      <c r="B193" s="13" t="s">
        <v>226</v>
      </c>
      <c r="C193" s="14" t="s">
        <v>227</v>
      </c>
      <c r="D193" s="15" t="s">
        <v>113</v>
      </c>
      <c r="E193" s="16">
        <v>1.7</v>
      </c>
      <c r="F193" s="157">
        <v>573.69000000000005</v>
      </c>
      <c r="G193" s="157">
        <v>36.69</v>
      </c>
      <c r="H193" s="17">
        <f t="shared" si="186"/>
        <v>610.38</v>
      </c>
      <c r="I193" s="18">
        <f t="shared" si="187"/>
        <v>975.27</v>
      </c>
      <c r="J193" s="18">
        <f t="shared" si="188"/>
        <v>62.37</v>
      </c>
      <c r="K193" s="18">
        <f t="shared" si="189"/>
        <v>1037.6400000000001</v>
      </c>
      <c r="L193" s="19">
        <f t="shared" si="190"/>
        <v>1037.6400000000001</v>
      </c>
    </row>
    <row r="194" spans="1:12" ht="51">
      <c r="A194" s="12" t="s">
        <v>313</v>
      </c>
      <c r="B194" s="13">
        <v>92759</v>
      </c>
      <c r="C194" s="14" t="s">
        <v>229</v>
      </c>
      <c r="D194" s="15" t="s">
        <v>42</v>
      </c>
      <c r="E194" s="16">
        <v>28.33</v>
      </c>
      <c r="F194" s="157">
        <v>10.1</v>
      </c>
      <c r="G194" s="157">
        <v>4.8099999999999996</v>
      </c>
      <c r="H194" s="17">
        <f t="shared" si="186"/>
        <v>14.91</v>
      </c>
      <c r="I194" s="18">
        <f t="shared" si="187"/>
        <v>286.13</v>
      </c>
      <c r="J194" s="18">
        <f t="shared" si="188"/>
        <v>136.26</v>
      </c>
      <c r="K194" s="18">
        <f t="shared" si="189"/>
        <v>422.39</v>
      </c>
      <c r="L194" s="19">
        <f t="shared" si="190"/>
        <v>422.39</v>
      </c>
    </row>
    <row r="195" spans="1:12" ht="51">
      <c r="A195" s="12" t="s">
        <v>314</v>
      </c>
      <c r="B195" s="13">
        <v>92762</v>
      </c>
      <c r="C195" s="14" t="s">
        <v>238</v>
      </c>
      <c r="D195" s="15" t="s">
        <v>42</v>
      </c>
      <c r="E195" s="16">
        <v>27.006</v>
      </c>
      <c r="F195" s="157">
        <v>9.5500000000000007</v>
      </c>
      <c r="G195" s="157">
        <v>1.37</v>
      </c>
      <c r="H195" s="17">
        <f t="shared" si="186"/>
        <v>10.92</v>
      </c>
      <c r="I195" s="18">
        <f t="shared" si="187"/>
        <v>257.89999999999998</v>
      </c>
      <c r="J195" s="18">
        <f t="shared" si="188"/>
        <v>36.99</v>
      </c>
      <c r="K195" s="18">
        <f t="shared" si="189"/>
        <v>294.89</v>
      </c>
      <c r="L195" s="19">
        <f t="shared" si="190"/>
        <v>294.89</v>
      </c>
    </row>
    <row r="196" spans="1:12" ht="51">
      <c r="A196" s="12" t="s">
        <v>315</v>
      </c>
      <c r="B196" s="13">
        <v>92763</v>
      </c>
      <c r="C196" s="14" t="s">
        <v>240</v>
      </c>
      <c r="D196" s="15" t="s">
        <v>42</v>
      </c>
      <c r="E196" s="16">
        <v>114.38</v>
      </c>
      <c r="F196" s="157">
        <v>8.2200000000000006</v>
      </c>
      <c r="G196" s="157">
        <v>0.87</v>
      </c>
      <c r="H196" s="17">
        <f t="shared" si="186"/>
        <v>9.09</v>
      </c>
      <c r="I196" s="18">
        <f t="shared" si="187"/>
        <v>940.2</v>
      </c>
      <c r="J196" s="18">
        <f t="shared" si="188"/>
        <v>99.51</v>
      </c>
      <c r="K196" s="18">
        <f t="shared" si="189"/>
        <v>1039.71</v>
      </c>
      <c r="L196" s="19">
        <f t="shared" si="190"/>
        <v>1039.71</v>
      </c>
    </row>
    <row r="197" spans="1:12" ht="38.25">
      <c r="A197" s="12" t="s">
        <v>316</v>
      </c>
      <c r="B197" s="13">
        <v>98555</v>
      </c>
      <c r="C197" s="14" t="s">
        <v>274</v>
      </c>
      <c r="D197" s="15" t="s">
        <v>24</v>
      </c>
      <c r="E197" s="16">
        <v>25.12</v>
      </c>
      <c r="F197" s="157">
        <v>18.2</v>
      </c>
      <c r="G197" s="157">
        <v>18.53</v>
      </c>
      <c r="H197" s="17">
        <f t="shared" si="186"/>
        <v>36.729999999999997</v>
      </c>
      <c r="I197" s="18">
        <f t="shared" si="187"/>
        <v>457.18</v>
      </c>
      <c r="J197" s="18">
        <f t="shared" si="188"/>
        <v>465.47</v>
      </c>
      <c r="K197" s="18">
        <f t="shared" si="189"/>
        <v>922.65</v>
      </c>
      <c r="L197" s="19">
        <f t="shared" si="190"/>
        <v>922.65</v>
      </c>
    </row>
    <row r="198" spans="1:12" ht="12.75">
      <c r="A198" s="26" t="s">
        <v>317</v>
      </c>
      <c r="B198" s="27"/>
      <c r="C198" s="26" t="s">
        <v>318</v>
      </c>
      <c r="D198" s="27"/>
      <c r="E198" s="28"/>
      <c r="F198" s="160"/>
      <c r="G198" s="160"/>
      <c r="H198" s="27"/>
      <c r="I198" s="29">
        <f t="shared" ref="I198:K198" si="191">SUM(I199:I206)</f>
        <v>679.04</v>
      </c>
      <c r="J198" s="29">
        <f t="shared" si="191"/>
        <v>406.29</v>
      </c>
      <c r="K198" s="29">
        <f t="shared" si="191"/>
        <v>1085.33</v>
      </c>
    </row>
    <row r="199" spans="1:12" ht="38.25">
      <c r="A199" s="12" t="s">
        <v>319</v>
      </c>
      <c r="B199" s="13">
        <v>97629</v>
      </c>
      <c r="C199" s="14" t="s">
        <v>220</v>
      </c>
      <c r="D199" s="15" t="s">
        <v>113</v>
      </c>
      <c r="E199" s="16">
        <v>6.9000000000000006E-2</v>
      </c>
      <c r="F199" s="157">
        <v>30.61</v>
      </c>
      <c r="G199" s="157">
        <v>77.58</v>
      </c>
      <c r="H199" s="17">
        <f t="shared" ref="H199:H206" si="192">TRUNC((F199+G199),2)</f>
        <v>108.19</v>
      </c>
      <c r="I199" s="18">
        <f t="shared" ref="I199:I206" si="193">TRUNC((F199*E199),2)</f>
        <v>2.11</v>
      </c>
      <c r="J199" s="18">
        <f t="shared" ref="J199:J206" si="194">TRUNC((G199*E199),2)</f>
        <v>5.35</v>
      </c>
      <c r="K199" s="18">
        <f t="shared" ref="K199:K206" si="195">TRUNC((I199+J199),2)</f>
        <v>7.46</v>
      </c>
      <c r="L199" s="19">
        <f t="shared" ref="L199:L206" si="196">K199</f>
        <v>7.46</v>
      </c>
    </row>
    <row r="200" spans="1:12" ht="38.25">
      <c r="A200" s="12" t="s">
        <v>320</v>
      </c>
      <c r="B200" s="13">
        <v>96527</v>
      </c>
      <c r="C200" s="14" t="s">
        <v>222</v>
      </c>
      <c r="D200" s="15" t="s">
        <v>113</v>
      </c>
      <c r="E200" s="16">
        <v>0.33</v>
      </c>
      <c r="F200" s="157">
        <v>37.72</v>
      </c>
      <c r="G200" s="157">
        <v>91.69</v>
      </c>
      <c r="H200" s="17">
        <f t="shared" si="192"/>
        <v>129.41</v>
      </c>
      <c r="I200" s="18">
        <f t="shared" si="193"/>
        <v>12.44</v>
      </c>
      <c r="J200" s="18">
        <f t="shared" si="194"/>
        <v>30.25</v>
      </c>
      <c r="K200" s="18">
        <f t="shared" si="195"/>
        <v>42.69</v>
      </c>
      <c r="L200" s="19">
        <f t="shared" si="196"/>
        <v>42.69</v>
      </c>
    </row>
    <row r="201" spans="1:12" ht="38.25">
      <c r="A201" s="12" t="s">
        <v>321</v>
      </c>
      <c r="B201" s="13">
        <v>96536</v>
      </c>
      <c r="C201" s="14" t="s">
        <v>224</v>
      </c>
      <c r="D201" s="15" t="s">
        <v>24</v>
      </c>
      <c r="E201" s="16">
        <v>5.31</v>
      </c>
      <c r="F201" s="157">
        <v>33.83</v>
      </c>
      <c r="G201" s="157">
        <v>39.6</v>
      </c>
      <c r="H201" s="17">
        <f t="shared" si="192"/>
        <v>73.430000000000007</v>
      </c>
      <c r="I201" s="18">
        <f t="shared" si="193"/>
        <v>179.63</v>
      </c>
      <c r="J201" s="18">
        <f t="shared" si="194"/>
        <v>210.27</v>
      </c>
      <c r="K201" s="18">
        <f t="shared" si="195"/>
        <v>389.9</v>
      </c>
      <c r="L201" s="19">
        <f t="shared" si="196"/>
        <v>389.9</v>
      </c>
    </row>
    <row r="202" spans="1:12" ht="38.25">
      <c r="A202" s="12" t="s">
        <v>322</v>
      </c>
      <c r="B202" s="13" t="s">
        <v>226</v>
      </c>
      <c r="C202" s="14" t="s">
        <v>227</v>
      </c>
      <c r="D202" s="15" t="s">
        <v>113</v>
      </c>
      <c r="E202" s="16">
        <v>0.33</v>
      </c>
      <c r="F202" s="157">
        <v>573.69000000000005</v>
      </c>
      <c r="G202" s="157">
        <v>36.69</v>
      </c>
      <c r="H202" s="17">
        <f t="shared" si="192"/>
        <v>610.38</v>
      </c>
      <c r="I202" s="18">
        <f t="shared" si="193"/>
        <v>189.31</v>
      </c>
      <c r="J202" s="18">
        <f t="shared" si="194"/>
        <v>12.1</v>
      </c>
      <c r="K202" s="18">
        <f t="shared" si="195"/>
        <v>201.41</v>
      </c>
      <c r="L202" s="19">
        <f t="shared" si="196"/>
        <v>201.41</v>
      </c>
    </row>
    <row r="203" spans="1:12" ht="51">
      <c r="A203" s="12" t="s">
        <v>323</v>
      </c>
      <c r="B203" s="13">
        <v>92759</v>
      </c>
      <c r="C203" s="14" t="s">
        <v>229</v>
      </c>
      <c r="D203" s="15" t="s">
        <v>42</v>
      </c>
      <c r="E203" s="16">
        <v>5.35</v>
      </c>
      <c r="F203" s="157">
        <v>10.1</v>
      </c>
      <c r="G203" s="157">
        <v>4.8099999999999996</v>
      </c>
      <c r="H203" s="17">
        <f t="shared" si="192"/>
        <v>14.91</v>
      </c>
      <c r="I203" s="18">
        <f t="shared" si="193"/>
        <v>54.03</v>
      </c>
      <c r="J203" s="18">
        <f t="shared" si="194"/>
        <v>25.73</v>
      </c>
      <c r="K203" s="18">
        <f t="shared" si="195"/>
        <v>79.760000000000005</v>
      </c>
      <c r="L203" s="19">
        <f t="shared" si="196"/>
        <v>79.760000000000005</v>
      </c>
    </row>
    <row r="204" spans="1:12" ht="51">
      <c r="A204" s="12" t="s">
        <v>324</v>
      </c>
      <c r="B204" s="13">
        <v>92761</v>
      </c>
      <c r="C204" s="14" t="s">
        <v>236</v>
      </c>
      <c r="D204" s="15" t="s">
        <v>42</v>
      </c>
      <c r="E204" s="16">
        <v>5.53</v>
      </c>
      <c r="F204" s="157">
        <v>10.33</v>
      </c>
      <c r="G204" s="157">
        <v>2.1</v>
      </c>
      <c r="H204" s="17">
        <f t="shared" si="192"/>
        <v>12.43</v>
      </c>
      <c r="I204" s="18">
        <f t="shared" si="193"/>
        <v>57.12</v>
      </c>
      <c r="J204" s="18">
        <f t="shared" si="194"/>
        <v>11.61</v>
      </c>
      <c r="K204" s="18">
        <f t="shared" si="195"/>
        <v>68.73</v>
      </c>
      <c r="L204" s="19">
        <f t="shared" si="196"/>
        <v>68.73</v>
      </c>
    </row>
    <row r="205" spans="1:12" ht="51">
      <c r="A205" s="12" t="s">
        <v>325</v>
      </c>
      <c r="B205" s="13">
        <v>92762</v>
      </c>
      <c r="C205" s="14" t="s">
        <v>238</v>
      </c>
      <c r="D205" s="15" t="s">
        <v>42</v>
      </c>
      <c r="E205" s="16">
        <v>9.19</v>
      </c>
      <c r="F205" s="157">
        <v>9.5500000000000007</v>
      </c>
      <c r="G205" s="157">
        <v>1.37</v>
      </c>
      <c r="H205" s="17">
        <f t="shared" si="192"/>
        <v>10.92</v>
      </c>
      <c r="I205" s="18">
        <f t="shared" si="193"/>
        <v>87.76</v>
      </c>
      <c r="J205" s="18">
        <f t="shared" si="194"/>
        <v>12.59</v>
      </c>
      <c r="K205" s="18">
        <f t="shared" si="195"/>
        <v>100.35</v>
      </c>
      <c r="L205" s="19">
        <f t="shared" si="196"/>
        <v>100.35</v>
      </c>
    </row>
    <row r="206" spans="1:12" ht="38.25">
      <c r="A206" s="12" t="s">
        <v>326</v>
      </c>
      <c r="B206" s="13">
        <v>98555</v>
      </c>
      <c r="C206" s="14" t="s">
        <v>274</v>
      </c>
      <c r="D206" s="15" t="s">
        <v>24</v>
      </c>
      <c r="E206" s="16">
        <v>5.31</v>
      </c>
      <c r="F206" s="157">
        <v>18.2</v>
      </c>
      <c r="G206" s="157">
        <v>18.53</v>
      </c>
      <c r="H206" s="17">
        <f t="shared" si="192"/>
        <v>36.729999999999997</v>
      </c>
      <c r="I206" s="18">
        <f t="shared" si="193"/>
        <v>96.64</v>
      </c>
      <c r="J206" s="18">
        <f t="shared" si="194"/>
        <v>98.39</v>
      </c>
      <c r="K206" s="18">
        <f t="shared" si="195"/>
        <v>195.03</v>
      </c>
      <c r="L206" s="19">
        <f t="shared" si="196"/>
        <v>195.03</v>
      </c>
    </row>
    <row r="207" spans="1:12" ht="12.75">
      <c r="A207" s="26" t="s">
        <v>327</v>
      </c>
      <c r="B207" s="27"/>
      <c r="C207" s="26" t="s">
        <v>328</v>
      </c>
      <c r="D207" s="27"/>
      <c r="E207" s="28"/>
      <c r="F207" s="160"/>
      <c r="G207" s="160"/>
      <c r="H207" s="27"/>
      <c r="I207" s="29">
        <f t="shared" ref="I207:K207" si="197">SUM(I208:I215)</f>
        <v>1491.26</v>
      </c>
      <c r="J207" s="29">
        <f t="shared" si="197"/>
        <v>892.84999999999991</v>
      </c>
      <c r="K207" s="29">
        <f t="shared" si="197"/>
        <v>2384.11</v>
      </c>
    </row>
    <row r="208" spans="1:12" ht="38.25">
      <c r="A208" s="12" t="s">
        <v>329</v>
      </c>
      <c r="B208" s="13">
        <v>97629</v>
      </c>
      <c r="C208" s="14" t="s">
        <v>220</v>
      </c>
      <c r="D208" s="15" t="s">
        <v>113</v>
      </c>
      <c r="E208" s="16">
        <v>0.158</v>
      </c>
      <c r="F208" s="157">
        <v>30.61</v>
      </c>
      <c r="G208" s="157">
        <v>77.58</v>
      </c>
      <c r="H208" s="17">
        <f t="shared" ref="H208:H215" si="198">TRUNC((F208+G208),2)</f>
        <v>108.19</v>
      </c>
      <c r="I208" s="18">
        <f t="shared" ref="I208:I215" si="199">TRUNC((F208*E208),2)</f>
        <v>4.83</v>
      </c>
      <c r="J208" s="18">
        <f t="shared" ref="J208:J215" si="200">TRUNC((G208*E208),2)</f>
        <v>12.25</v>
      </c>
      <c r="K208" s="18">
        <f t="shared" ref="K208:K215" si="201">TRUNC((I208+J208),2)</f>
        <v>17.079999999999998</v>
      </c>
      <c r="L208" s="19">
        <f t="shared" ref="L208:L215" si="202">K208</f>
        <v>17.079999999999998</v>
      </c>
    </row>
    <row r="209" spans="1:12" ht="38.25">
      <c r="A209" s="12" t="s">
        <v>330</v>
      </c>
      <c r="B209" s="13">
        <v>96527</v>
      </c>
      <c r="C209" s="14" t="s">
        <v>222</v>
      </c>
      <c r="D209" s="15" t="s">
        <v>113</v>
      </c>
      <c r="E209" s="16">
        <v>0.73</v>
      </c>
      <c r="F209" s="157">
        <v>37.72</v>
      </c>
      <c r="G209" s="157">
        <v>91.69</v>
      </c>
      <c r="H209" s="17">
        <f t="shared" si="198"/>
        <v>129.41</v>
      </c>
      <c r="I209" s="18">
        <f t="shared" si="199"/>
        <v>27.53</v>
      </c>
      <c r="J209" s="18">
        <f t="shared" si="200"/>
        <v>66.930000000000007</v>
      </c>
      <c r="K209" s="18">
        <f t="shared" si="201"/>
        <v>94.46</v>
      </c>
      <c r="L209" s="19">
        <f t="shared" si="202"/>
        <v>94.46</v>
      </c>
    </row>
    <row r="210" spans="1:12" ht="38.25">
      <c r="A210" s="12" t="s">
        <v>331</v>
      </c>
      <c r="B210" s="13">
        <v>96536</v>
      </c>
      <c r="C210" s="14" t="s">
        <v>224</v>
      </c>
      <c r="D210" s="15" t="s">
        <v>24</v>
      </c>
      <c r="E210" s="16">
        <v>11.64</v>
      </c>
      <c r="F210" s="157">
        <v>33.83</v>
      </c>
      <c r="G210" s="157">
        <v>39.6</v>
      </c>
      <c r="H210" s="17">
        <f t="shared" si="198"/>
        <v>73.430000000000007</v>
      </c>
      <c r="I210" s="18">
        <f t="shared" si="199"/>
        <v>393.78</v>
      </c>
      <c r="J210" s="18">
        <f t="shared" si="200"/>
        <v>460.94</v>
      </c>
      <c r="K210" s="18">
        <f t="shared" si="201"/>
        <v>854.72</v>
      </c>
      <c r="L210" s="19">
        <f t="shared" si="202"/>
        <v>854.72</v>
      </c>
    </row>
    <row r="211" spans="1:12" ht="38.25">
      <c r="A211" s="12" t="s">
        <v>332</v>
      </c>
      <c r="B211" s="13" t="s">
        <v>226</v>
      </c>
      <c r="C211" s="14" t="s">
        <v>227</v>
      </c>
      <c r="D211" s="15" t="s">
        <v>113</v>
      </c>
      <c r="E211" s="16">
        <v>0.73</v>
      </c>
      <c r="F211" s="157">
        <v>573.69000000000005</v>
      </c>
      <c r="G211" s="157">
        <v>36.69</v>
      </c>
      <c r="H211" s="17">
        <f t="shared" si="198"/>
        <v>610.38</v>
      </c>
      <c r="I211" s="18">
        <f t="shared" si="199"/>
        <v>418.79</v>
      </c>
      <c r="J211" s="18">
        <f t="shared" si="200"/>
        <v>26.78</v>
      </c>
      <c r="K211" s="18">
        <f t="shared" si="201"/>
        <v>445.57</v>
      </c>
      <c r="L211" s="19">
        <f t="shared" si="202"/>
        <v>445.57</v>
      </c>
    </row>
    <row r="212" spans="1:12" ht="51">
      <c r="A212" s="12" t="s">
        <v>333</v>
      </c>
      <c r="B212" s="13" t="s">
        <v>253</v>
      </c>
      <c r="C212" s="14" t="s">
        <v>229</v>
      </c>
      <c r="D212" s="15" t="s">
        <v>42</v>
      </c>
      <c r="E212" s="16">
        <v>12.05</v>
      </c>
      <c r="F212" s="157" t="s">
        <v>254</v>
      </c>
      <c r="G212" s="157" t="s">
        <v>255</v>
      </c>
      <c r="H212" s="17">
        <f t="shared" si="198"/>
        <v>14.91</v>
      </c>
      <c r="I212" s="18">
        <f t="shared" si="199"/>
        <v>121.7</v>
      </c>
      <c r="J212" s="18">
        <f t="shared" si="200"/>
        <v>57.96</v>
      </c>
      <c r="K212" s="18">
        <f t="shared" si="201"/>
        <v>179.66</v>
      </c>
      <c r="L212" s="19">
        <f t="shared" si="202"/>
        <v>179.66</v>
      </c>
    </row>
    <row r="213" spans="1:12" ht="51">
      <c r="A213" s="12" t="s">
        <v>334</v>
      </c>
      <c r="B213" s="13">
        <v>92761</v>
      </c>
      <c r="C213" s="14" t="s">
        <v>236</v>
      </c>
      <c r="D213" s="15" t="s">
        <v>42</v>
      </c>
      <c r="E213" s="16">
        <v>12.04</v>
      </c>
      <c r="F213" s="157">
        <v>10.33</v>
      </c>
      <c r="G213" s="157">
        <v>2.1</v>
      </c>
      <c r="H213" s="17">
        <f t="shared" si="198"/>
        <v>12.43</v>
      </c>
      <c r="I213" s="18">
        <f t="shared" si="199"/>
        <v>124.37</v>
      </c>
      <c r="J213" s="18">
        <f t="shared" si="200"/>
        <v>25.28</v>
      </c>
      <c r="K213" s="18">
        <f t="shared" si="201"/>
        <v>149.65</v>
      </c>
      <c r="L213" s="19">
        <f t="shared" si="202"/>
        <v>149.65</v>
      </c>
    </row>
    <row r="214" spans="1:12" ht="51">
      <c r="A214" s="12" t="s">
        <v>335</v>
      </c>
      <c r="B214" s="13">
        <v>92762</v>
      </c>
      <c r="C214" s="14" t="s">
        <v>238</v>
      </c>
      <c r="D214" s="15" t="s">
        <v>42</v>
      </c>
      <c r="E214" s="16">
        <v>19.73</v>
      </c>
      <c r="F214" s="157">
        <v>9.5500000000000007</v>
      </c>
      <c r="G214" s="157">
        <v>1.37</v>
      </c>
      <c r="H214" s="17">
        <f t="shared" si="198"/>
        <v>10.92</v>
      </c>
      <c r="I214" s="18">
        <f t="shared" si="199"/>
        <v>188.42</v>
      </c>
      <c r="J214" s="18">
        <f t="shared" si="200"/>
        <v>27.03</v>
      </c>
      <c r="K214" s="18">
        <f t="shared" si="201"/>
        <v>215.45</v>
      </c>
      <c r="L214" s="19">
        <f t="shared" si="202"/>
        <v>215.45</v>
      </c>
    </row>
    <row r="215" spans="1:12" ht="38.25">
      <c r="A215" s="12" t="s">
        <v>336</v>
      </c>
      <c r="B215" s="13">
        <v>98555</v>
      </c>
      <c r="C215" s="14" t="s">
        <v>274</v>
      </c>
      <c r="D215" s="15" t="s">
        <v>24</v>
      </c>
      <c r="E215" s="16">
        <v>11.64</v>
      </c>
      <c r="F215" s="157">
        <v>18.2</v>
      </c>
      <c r="G215" s="157">
        <v>18.53</v>
      </c>
      <c r="H215" s="17">
        <f t="shared" si="198"/>
        <v>36.729999999999997</v>
      </c>
      <c r="I215" s="18">
        <f t="shared" si="199"/>
        <v>211.84</v>
      </c>
      <c r="J215" s="18">
        <f t="shared" si="200"/>
        <v>215.68</v>
      </c>
      <c r="K215" s="18">
        <f t="shared" si="201"/>
        <v>427.52</v>
      </c>
      <c r="L215" s="19">
        <f t="shared" si="202"/>
        <v>427.52</v>
      </c>
    </row>
    <row r="216" spans="1:12" ht="12.75">
      <c r="A216" s="26" t="s">
        <v>337</v>
      </c>
      <c r="B216" s="27"/>
      <c r="C216" s="26" t="s">
        <v>338</v>
      </c>
      <c r="D216" s="27"/>
      <c r="E216" s="28"/>
      <c r="F216" s="160"/>
      <c r="G216" s="160"/>
      <c r="H216" s="27"/>
      <c r="I216" s="29">
        <f t="shared" ref="I216:K216" si="203">SUM(I217:I224)</f>
        <v>873.29</v>
      </c>
      <c r="J216" s="29">
        <f t="shared" si="203"/>
        <v>521.62999999999988</v>
      </c>
      <c r="K216" s="29">
        <f t="shared" si="203"/>
        <v>1394.9199999999998</v>
      </c>
    </row>
    <row r="217" spans="1:12" ht="38.25">
      <c r="A217" s="12" t="s">
        <v>339</v>
      </c>
      <c r="B217" s="13" t="s">
        <v>260</v>
      </c>
      <c r="C217" s="14" t="s">
        <v>220</v>
      </c>
      <c r="D217" s="15" t="s">
        <v>113</v>
      </c>
      <c r="E217" s="16">
        <v>0.09</v>
      </c>
      <c r="F217" s="157" t="s">
        <v>261</v>
      </c>
      <c r="G217" s="157" t="s">
        <v>262</v>
      </c>
      <c r="H217" s="17">
        <f t="shared" ref="H217:H224" si="204">TRUNC((F217+G217),2)</f>
        <v>108.19</v>
      </c>
      <c r="I217" s="18">
        <f t="shared" ref="I217:I224" si="205">TRUNC((F217*E217),2)</f>
        <v>2.75</v>
      </c>
      <c r="J217" s="18">
        <f t="shared" ref="J217:J224" si="206">TRUNC((G217*E217),2)</f>
        <v>6.98</v>
      </c>
      <c r="K217" s="18">
        <f t="shared" ref="K217:K224" si="207">TRUNC((I217+J217),2)</f>
        <v>9.73</v>
      </c>
      <c r="L217" s="19">
        <f t="shared" ref="L217:L224" si="208">K217</f>
        <v>9.73</v>
      </c>
    </row>
    <row r="218" spans="1:12" ht="38.25">
      <c r="A218" s="12" t="s">
        <v>340</v>
      </c>
      <c r="B218" s="13">
        <v>96527</v>
      </c>
      <c r="C218" s="14" t="s">
        <v>222</v>
      </c>
      <c r="D218" s="15" t="s">
        <v>113</v>
      </c>
      <c r="E218" s="16">
        <v>0.43</v>
      </c>
      <c r="F218" s="157">
        <v>37.72</v>
      </c>
      <c r="G218" s="157">
        <v>91.69</v>
      </c>
      <c r="H218" s="17">
        <f t="shared" si="204"/>
        <v>129.41</v>
      </c>
      <c r="I218" s="18">
        <f t="shared" si="205"/>
        <v>16.21</v>
      </c>
      <c r="J218" s="18">
        <f t="shared" si="206"/>
        <v>39.42</v>
      </c>
      <c r="K218" s="18">
        <f t="shared" si="207"/>
        <v>55.63</v>
      </c>
      <c r="L218" s="19">
        <f t="shared" si="208"/>
        <v>55.63</v>
      </c>
    </row>
    <row r="219" spans="1:12" ht="38.25">
      <c r="A219" s="12" t="s">
        <v>341</v>
      </c>
      <c r="B219" s="13" t="s">
        <v>246</v>
      </c>
      <c r="C219" s="14" t="s">
        <v>224</v>
      </c>
      <c r="D219" s="15" t="s">
        <v>24</v>
      </c>
      <c r="E219" s="16">
        <v>6.8</v>
      </c>
      <c r="F219" s="157" t="s">
        <v>247</v>
      </c>
      <c r="G219" s="157" t="s">
        <v>248</v>
      </c>
      <c r="H219" s="17">
        <f t="shared" si="204"/>
        <v>73.430000000000007</v>
      </c>
      <c r="I219" s="18">
        <f t="shared" si="205"/>
        <v>230.04</v>
      </c>
      <c r="J219" s="18">
        <f t="shared" si="206"/>
        <v>269.27999999999997</v>
      </c>
      <c r="K219" s="18">
        <f t="shared" si="207"/>
        <v>499.32</v>
      </c>
      <c r="L219" s="19">
        <f t="shared" si="208"/>
        <v>499.32</v>
      </c>
    </row>
    <row r="220" spans="1:12" ht="38.25">
      <c r="A220" s="12" t="s">
        <v>342</v>
      </c>
      <c r="B220" s="13" t="s">
        <v>226</v>
      </c>
      <c r="C220" s="14" t="s">
        <v>227</v>
      </c>
      <c r="D220" s="15" t="s">
        <v>113</v>
      </c>
      <c r="E220" s="16">
        <v>0.43</v>
      </c>
      <c r="F220" s="157">
        <v>573.69000000000005</v>
      </c>
      <c r="G220" s="157">
        <v>36.69</v>
      </c>
      <c r="H220" s="17">
        <f t="shared" si="204"/>
        <v>610.38</v>
      </c>
      <c r="I220" s="18">
        <f t="shared" si="205"/>
        <v>246.68</v>
      </c>
      <c r="J220" s="18">
        <f t="shared" si="206"/>
        <v>15.77</v>
      </c>
      <c r="K220" s="18">
        <f t="shared" si="207"/>
        <v>262.45</v>
      </c>
      <c r="L220" s="19">
        <f t="shared" si="208"/>
        <v>262.45</v>
      </c>
    </row>
    <row r="221" spans="1:12" ht="51">
      <c r="A221" s="12" t="s">
        <v>343</v>
      </c>
      <c r="B221" s="13">
        <v>92759</v>
      </c>
      <c r="C221" s="14" t="s">
        <v>229</v>
      </c>
      <c r="D221" s="15" t="s">
        <v>42</v>
      </c>
      <c r="E221" s="16">
        <v>6.9660000000000002</v>
      </c>
      <c r="F221" s="157">
        <v>10.1</v>
      </c>
      <c r="G221" s="157">
        <v>4.8099999999999996</v>
      </c>
      <c r="H221" s="17">
        <f t="shared" si="204"/>
        <v>14.91</v>
      </c>
      <c r="I221" s="18">
        <f t="shared" si="205"/>
        <v>70.349999999999994</v>
      </c>
      <c r="J221" s="18">
        <f t="shared" si="206"/>
        <v>33.5</v>
      </c>
      <c r="K221" s="18">
        <f t="shared" si="207"/>
        <v>103.85</v>
      </c>
      <c r="L221" s="19">
        <f t="shared" si="208"/>
        <v>103.85</v>
      </c>
    </row>
    <row r="222" spans="1:12" ht="51">
      <c r="A222" s="12" t="s">
        <v>344</v>
      </c>
      <c r="B222" s="13">
        <v>92761</v>
      </c>
      <c r="C222" s="14" t="s">
        <v>236</v>
      </c>
      <c r="D222" s="15" t="s">
        <v>42</v>
      </c>
      <c r="E222" s="16">
        <v>7.06</v>
      </c>
      <c r="F222" s="157">
        <v>10.33</v>
      </c>
      <c r="G222" s="157">
        <v>2.1</v>
      </c>
      <c r="H222" s="17">
        <f t="shared" si="204"/>
        <v>12.43</v>
      </c>
      <c r="I222" s="18">
        <f t="shared" si="205"/>
        <v>72.92</v>
      </c>
      <c r="J222" s="18">
        <f t="shared" si="206"/>
        <v>14.82</v>
      </c>
      <c r="K222" s="18">
        <f t="shared" si="207"/>
        <v>87.74</v>
      </c>
      <c r="L222" s="19">
        <f t="shared" si="208"/>
        <v>87.74</v>
      </c>
    </row>
    <row r="223" spans="1:12" ht="51">
      <c r="A223" s="12" t="s">
        <v>345</v>
      </c>
      <c r="B223" s="13">
        <v>92762</v>
      </c>
      <c r="C223" s="14" t="s">
        <v>238</v>
      </c>
      <c r="D223" s="15" t="s">
        <v>42</v>
      </c>
      <c r="E223" s="16">
        <v>11.58</v>
      </c>
      <c r="F223" s="157">
        <v>9.5500000000000007</v>
      </c>
      <c r="G223" s="157">
        <v>1.37</v>
      </c>
      <c r="H223" s="17">
        <f t="shared" si="204"/>
        <v>10.92</v>
      </c>
      <c r="I223" s="18">
        <f t="shared" si="205"/>
        <v>110.58</v>
      </c>
      <c r="J223" s="18">
        <f t="shared" si="206"/>
        <v>15.86</v>
      </c>
      <c r="K223" s="18">
        <f t="shared" si="207"/>
        <v>126.44</v>
      </c>
      <c r="L223" s="19">
        <f t="shared" si="208"/>
        <v>126.44</v>
      </c>
    </row>
    <row r="224" spans="1:12" ht="38.25">
      <c r="A224" s="12" t="s">
        <v>346</v>
      </c>
      <c r="B224" s="13">
        <v>98555</v>
      </c>
      <c r="C224" s="14" t="s">
        <v>274</v>
      </c>
      <c r="D224" s="15" t="s">
        <v>24</v>
      </c>
      <c r="E224" s="16">
        <v>6.8</v>
      </c>
      <c r="F224" s="157">
        <v>18.2</v>
      </c>
      <c r="G224" s="157">
        <v>18.53</v>
      </c>
      <c r="H224" s="17">
        <f t="shared" si="204"/>
        <v>36.729999999999997</v>
      </c>
      <c r="I224" s="18">
        <f t="shared" si="205"/>
        <v>123.76</v>
      </c>
      <c r="J224" s="18">
        <f t="shared" si="206"/>
        <v>126</v>
      </c>
      <c r="K224" s="18">
        <f t="shared" si="207"/>
        <v>249.76</v>
      </c>
      <c r="L224" s="19">
        <f t="shared" si="208"/>
        <v>249.76</v>
      </c>
    </row>
    <row r="225" spans="1:12" ht="12.75">
      <c r="A225" s="26" t="s">
        <v>347</v>
      </c>
      <c r="B225" s="27"/>
      <c r="C225" s="26" t="s">
        <v>348</v>
      </c>
      <c r="D225" s="27"/>
      <c r="E225" s="28"/>
      <c r="F225" s="160"/>
      <c r="G225" s="160"/>
      <c r="H225" s="27"/>
      <c r="I225" s="29">
        <f t="shared" ref="I225:K225" si="209">SUM(I226:I231)</f>
        <v>939.1</v>
      </c>
      <c r="J225" s="29">
        <f t="shared" si="209"/>
        <v>578.29</v>
      </c>
      <c r="K225" s="29">
        <f t="shared" si="209"/>
        <v>1517.3899999999999</v>
      </c>
    </row>
    <row r="226" spans="1:12" ht="38.25">
      <c r="A226" s="12" t="s">
        <v>349</v>
      </c>
      <c r="B226" s="13" t="s">
        <v>279</v>
      </c>
      <c r="C226" s="14" t="s">
        <v>222</v>
      </c>
      <c r="D226" s="15" t="s">
        <v>113</v>
      </c>
      <c r="E226" s="16">
        <v>0.48</v>
      </c>
      <c r="F226" s="157" t="s">
        <v>280</v>
      </c>
      <c r="G226" s="157" t="s">
        <v>281</v>
      </c>
      <c r="H226" s="17">
        <f t="shared" ref="H226:H231" si="210">TRUNC((F226+G226),2)</f>
        <v>129.41</v>
      </c>
      <c r="I226" s="18">
        <f t="shared" ref="I226:I231" si="211">TRUNC((F226*E226),2)</f>
        <v>18.100000000000001</v>
      </c>
      <c r="J226" s="18">
        <f t="shared" ref="J226:J231" si="212">TRUNC((G226*E226),2)</f>
        <v>44.01</v>
      </c>
      <c r="K226" s="18">
        <f t="shared" ref="K226:K231" si="213">TRUNC((I226+J226),2)</f>
        <v>62.11</v>
      </c>
      <c r="L226" s="19">
        <f t="shared" ref="L226:L231" si="214">K226</f>
        <v>62.11</v>
      </c>
    </row>
    <row r="227" spans="1:12" ht="38.25">
      <c r="A227" s="12" t="s">
        <v>350</v>
      </c>
      <c r="B227" s="13">
        <v>96536</v>
      </c>
      <c r="C227" s="14" t="s">
        <v>224</v>
      </c>
      <c r="D227" s="15" t="s">
        <v>24</v>
      </c>
      <c r="E227" s="16">
        <v>7.64</v>
      </c>
      <c r="F227" s="157">
        <v>33.83</v>
      </c>
      <c r="G227" s="157">
        <v>39.6</v>
      </c>
      <c r="H227" s="17">
        <f t="shared" si="210"/>
        <v>73.430000000000007</v>
      </c>
      <c r="I227" s="18">
        <f t="shared" si="211"/>
        <v>258.45999999999998</v>
      </c>
      <c r="J227" s="18">
        <f t="shared" si="212"/>
        <v>302.54000000000002</v>
      </c>
      <c r="K227" s="18">
        <f t="shared" si="213"/>
        <v>561</v>
      </c>
      <c r="L227" s="19">
        <f t="shared" si="214"/>
        <v>561</v>
      </c>
    </row>
    <row r="228" spans="1:12" ht="38.25">
      <c r="A228" s="12" t="s">
        <v>351</v>
      </c>
      <c r="B228" s="13" t="s">
        <v>226</v>
      </c>
      <c r="C228" s="14" t="s">
        <v>227</v>
      </c>
      <c r="D228" s="15" t="s">
        <v>113</v>
      </c>
      <c r="E228" s="16">
        <v>0.48</v>
      </c>
      <c r="F228" s="157">
        <v>573.69000000000005</v>
      </c>
      <c r="G228" s="157">
        <v>36.69</v>
      </c>
      <c r="H228" s="17">
        <f t="shared" si="210"/>
        <v>610.38</v>
      </c>
      <c r="I228" s="18">
        <f t="shared" si="211"/>
        <v>275.37</v>
      </c>
      <c r="J228" s="18">
        <f t="shared" si="212"/>
        <v>17.61</v>
      </c>
      <c r="K228" s="18">
        <f t="shared" si="213"/>
        <v>292.98</v>
      </c>
      <c r="L228" s="19">
        <f t="shared" si="214"/>
        <v>292.98</v>
      </c>
    </row>
    <row r="229" spans="1:12" ht="51">
      <c r="A229" s="12" t="s">
        <v>352</v>
      </c>
      <c r="B229" s="13">
        <v>92759</v>
      </c>
      <c r="C229" s="14" t="s">
        <v>229</v>
      </c>
      <c r="D229" s="15" t="s">
        <v>42</v>
      </c>
      <c r="E229" s="16">
        <v>8.0299999999999994</v>
      </c>
      <c r="F229" s="157">
        <v>10.1</v>
      </c>
      <c r="G229" s="157">
        <v>4.8099999999999996</v>
      </c>
      <c r="H229" s="17">
        <f t="shared" si="210"/>
        <v>14.91</v>
      </c>
      <c r="I229" s="18">
        <f t="shared" si="211"/>
        <v>81.099999999999994</v>
      </c>
      <c r="J229" s="18">
        <f t="shared" si="212"/>
        <v>38.619999999999997</v>
      </c>
      <c r="K229" s="18">
        <f t="shared" si="213"/>
        <v>119.72</v>
      </c>
      <c r="L229" s="19">
        <f t="shared" si="214"/>
        <v>119.72</v>
      </c>
    </row>
    <row r="230" spans="1:12" ht="51">
      <c r="A230" s="12" t="s">
        <v>353</v>
      </c>
      <c r="B230" s="13">
        <v>92761</v>
      </c>
      <c r="C230" s="14" t="s">
        <v>236</v>
      </c>
      <c r="D230" s="15" t="s">
        <v>42</v>
      </c>
      <c r="E230" s="16">
        <v>16.170000000000002</v>
      </c>
      <c r="F230" s="157">
        <v>10.33</v>
      </c>
      <c r="G230" s="157">
        <v>2.1</v>
      </c>
      <c r="H230" s="17">
        <f t="shared" si="210"/>
        <v>12.43</v>
      </c>
      <c r="I230" s="18">
        <f t="shared" si="211"/>
        <v>167.03</v>
      </c>
      <c r="J230" s="18">
        <f t="shared" si="212"/>
        <v>33.950000000000003</v>
      </c>
      <c r="K230" s="18">
        <f t="shared" si="213"/>
        <v>200.98</v>
      </c>
      <c r="L230" s="19">
        <f t="shared" si="214"/>
        <v>200.98</v>
      </c>
    </row>
    <row r="231" spans="1:12" ht="38.25">
      <c r="A231" s="12" t="s">
        <v>354</v>
      </c>
      <c r="B231" s="13" t="s">
        <v>355</v>
      </c>
      <c r="C231" s="14" t="s">
        <v>274</v>
      </c>
      <c r="D231" s="15" t="s">
        <v>24</v>
      </c>
      <c r="E231" s="16">
        <v>7.64</v>
      </c>
      <c r="F231" s="157" t="s">
        <v>356</v>
      </c>
      <c r="G231" s="157" t="s">
        <v>357</v>
      </c>
      <c r="H231" s="17">
        <f t="shared" si="210"/>
        <v>36.729999999999997</v>
      </c>
      <c r="I231" s="18">
        <f t="shared" si="211"/>
        <v>139.04</v>
      </c>
      <c r="J231" s="18">
        <f t="shared" si="212"/>
        <v>141.56</v>
      </c>
      <c r="K231" s="18">
        <f t="shared" si="213"/>
        <v>280.60000000000002</v>
      </c>
      <c r="L231" s="19">
        <f t="shared" si="214"/>
        <v>280.60000000000002</v>
      </c>
    </row>
    <row r="232" spans="1:12" ht="12.75">
      <c r="A232" s="22" t="s">
        <v>358</v>
      </c>
      <c r="B232" s="23"/>
      <c r="C232" s="22" t="s">
        <v>359</v>
      </c>
      <c r="D232" s="23"/>
      <c r="E232" s="24"/>
      <c r="F232" s="159"/>
      <c r="G232" s="159"/>
      <c r="H232" s="23"/>
      <c r="I232" s="25">
        <f t="shared" ref="I232:K232" si="215">I233+I240+I248+I257+I266+I274</f>
        <v>8444.31</v>
      </c>
      <c r="J232" s="25">
        <f t="shared" si="215"/>
        <v>4805.71</v>
      </c>
      <c r="K232" s="25">
        <f t="shared" si="215"/>
        <v>13250.02</v>
      </c>
    </row>
    <row r="233" spans="1:12" ht="12.75">
      <c r="A233" s="26" t="s">
        <v>360</v>
      </c>
      <c r="B233" s="27"/>
      <c r="C233" s="26" t="s">
        <v>361</v>
      </c>
      <c r="D233" s="27"/>
      <c r="E233" s="28"/>
      <c r="F233" s="160"/>
      <c r="G233" s="160"/>
      <c r="H233" s="27"/>
      <c r="I233" s="29">
        <f t="shared" ref="I233:K233" si="216">SUM(I234:I239)</f>
        <v>259.82</v>
      </c>
      <c r="J233" s="29">
        <f t="shared" si="216"/>
        <v>160.5</v>
      </c>
      <c r="K233" s="29">
        <f t="shared" si="216"/>
        <v>420.31999999999994</v>
      </c>
    </row>
    <row r="234" spans="1:12" ht="38.25">
      <c r="A234" s="12" t="s">
        <v>362</v>
      </c>
      <c r="B234" s="13" t="s">
        <v>279</v>
      </c>
      <c r="C234" s="14" t="s">
        <v>222</v>
      </c>
      <c r="D234" s="15" t="s">
        <v>113</v>
      </c>
      <c r="E234" s="16">
        <v>0.13</v>
      </c>
      <c r="F234" s="157" t="s">
        <v>280</v>
      </c>
      <c r="G234" s="157" t="s">
        <v>281</v>
      </c>
      <c r="H234" s="17">
        <f t="shared" ref="H234:H239" si="217">TRUNC((F234+G234),2)</f>
        <v>129.41</v>
      </c>
      <c r="I234" s="18">
        <f t="shared" ref="I234:I239" si="218">TRUNC((F234*E234),2)</f>
        <v>4.9000000000000004</v>
      </c>
      <c r="J234" s="18">
        <f t="shared" ref="J234:J239" si="219">TRUNC((G234*E234),2)</f>
        <v>11.91</v>
      </c>
      <c r="K234" s="18">
        <f t="shared" ref="K234:K239" si="220">TRUNC((I234+J234),2)</f>
        <v>16.809999999999999</v>
      </c>
      <c r="L234" s="19">
        <f t="shared" ref="L234:L239" si="221">K234</f>
        <v>16.809999999999999</v>
      </c>
    </row>
    <row r="235" spans="1:12" ht="38.25">
      <c r="A235" s="12" t="s">
        <v>363</v>
      </c>
      <c r="B235" s="13">
        <v>96536</v>
      </c>
      <c r="C235" s="14" t="s">
        <v>224</v>
      </c>
      <c r="D235" s="15" t="s">
        <v>24</v>
      </c>
      <c r="E235" s="16">
        <v>2.13</v>
      </c>
      <c r="F235" s="157">
        <v>33.83</v>
      </c>
      <c r="G235" s="157">
        <v>39.6</v>
      </c>
      <c r="H235" s="17">
        <f t="shared" si="217"/>
        <v>73.430000000000007</v>
      </c>
      <c r="I235" s="18">
        <f t="shared" si="218"/>
        <v>72.05</v>
      </c>
      <c r="J235" s="18">
        <f t="shared" si="219"/>
        <v>84.34</v>
      </c>
      <c r="K235" s="18">
        <f t="shared" si="220"/>
        <v>156.38999999999999</v>
      </c>
      <c r="L235" s="19">
        <f t="shared" si="221"/>
        <v>156.38999999999999</v>
      </c>
    </row>
    <row r="236" spans="1:12" ht="38.25">
      <c r="A236" s="12" t="s">
        <v>364</v>
      </c>
      <c r="B236" s="13" t="s">
        <v>226</v>
      </c>
      <c r="C236" s="14" t="s">
        <v>227</v>
      </c>
      <c r="D236" s="15" t="s">
        <v>113</v>
      </c>
      <c r="E236" s="16">
        <v>0.13</v>
      </c>
      <c r="F236" s="157" t="s">
        <v>250</v>
      </c>
      <c r="G236" s="157" t="s">
        <v>251</v>
      </c>
      <c r="H236" s="17">
        <f t="shared" si="217"/>
        <v>610.38</v>
      </c>
      <c r="I236" s="18">
        <f t="shared" si="218"/>
        <v>74.569999999999993</v>
      </c>
      <c r="J236" s="18">
        <f t="shared" si="219"/>
        <v>4.76</v>
      </c>
      <c r="K236" s="18">
        <f t="shared" si="220"/>
        <v>79.33</v>
      </c>
      <c r="L236" s="19">
        <f t="shared" si="221"/>
        <v>79.33</v>
      </c>
    </row>
    <row r="237" spans="1:12" ht="51">
      <c r="A237" s="12" t="s">
        <v>365</v>
      </c>
      <c r="B237" s="13" t="s">
        <v>253</v>
      </c>
      <c r="C237" s="14" t="s">
        <v>229</v>
      </c>
      <c r="D237" s="15" t="s">
        <v>42</v>
      </c>
      <c r="E237" s="16">
        <v>2.14</v>
      </c>
      <c r="F237" s="157" t="s">
        <v>254</v>
      </c>
      <c r="G237" s="157" t="s">
        <v>255</v>
      </c>
      <c r="H237" s="17">
        <f t="shared" si="217"/>
        <v>14.91</v>
      </c>
      <c r="I237" s="18">
        <f t="shared" si="218"/>
        <v>21.61</v>
      </c>
      <c r="J237" s="18">
        <f t="shared" si="219"/>
        <v>10.29</v>
      </c>
      <c r="K237" s="18">
        <f t="shared" si="220"/>
        <v>31.9</v>
      </c>
      <c r="L237" s="19">
        <f t="shared" si="221"/>
        <v>31.9</v>
      </c>
    </row>
    <row r="238" spans="1:12" ht="51">
      <c r="A238" s="12" t="s">
        <v>366</v>
      </c>
      <c r="B238" s="13">
        <v>92761</v>
      </c>
      <c r="C238" s="14" t="s">
        <v>236</v>
      </c>
      <c r="D238" s="15" t="s">
        <v>42</v>
      </c>
      <c r="E238" s="16">
        <v>4.6399999999999997</v>
      </c>
      <c r="F238" s="157">
        <v>10.33</v>
      </c>
      <c r="G238" s="157">
        <v>2.1</v>
      </c>
      <c r="H238" s="17">
        <f t="shared" si="217"/>
        <v>12.43</v>
      </c>
      <c r="I238" s="18">
        <f t="shared" si="218"/>
        <v>47.93</v>
      </c>
      <c r="J238" s="18">
        <f t="shared" si="219"/>
        <v>9.74</v>
      </c>
      <c r="K238" s="18">
        <f t="shared" si="220"/>
        <v>57.67</v>
      </c>
      <c r="L238" s="19">
        <f t="shared" si="221"/>
        <v>57.67</v>
      </c>
    </row>
    <row r="239" spans="1:12" ht="38.25">
      <c r="A239" s="12" t="s">
        <v>367</v>
      </c>
      <c r="B239" s="13">
        <v>98555</v>
      </c>
      <c r="C239" s="14" t="s">
        <v>274</v>
      </c>
      <c r="D239" s="15" t="s">
        <v>24</v>
      </c>
      <c r="E239" s="16">
        <v>2.13</v>
      </c>
      <c r="F239" s="157">
        <v>18.2</v>
      </c>
      <c r="G239" s="157">
        <v>18.53</v>
      </c>
      <c r="H239" s="17">
        <f t="shared" si="217"/>
        <v>36.729999999999997</v>
      </c>
      <c r="I239" s="18">
        <f t="shared" si="218"/>
        <v>38.76</v>
      </c>
      <c r="J239" s="18">
        <f t="shared" si="219"/>
        <v>39.46</v>
      </c>
      <c r="K239" s="18">
        <f t="shared" si="220"/>
        <v>78.22</v>
      </c>
      <c r="L239" s="19">
        <f t="shared" si="221"/>
        <v>78.22</v>
      </c>
    </row>
    <row r="240" spans="1:12" ht="12.75">
      <c r="A240" s="26" t="s">
        <v>368</v>
      </c>
      <c r="B240" s="27"/>
      <c r="C240" s="26" t="s">
        <v>369</v>
      </c>
      <c r="D240" s="27"/>
      <c r="E240" s="28"/>
      <c r="F240" s="160"/>
      <c r="G240" s="160"/>
      <c r="H240" s="27"/>
      <c r="I240" s="29">
        <f t="shared" ref="I240:K240" si="222">SUM(I241:I247)</f>
        <v>912.20000000000016</v>
      </c>
      <c r="J240" s="29">
        <f t="shared" si="222"/>
        <v>536.83000000000004</v>
      </c>
      <c r="K240" s="29">
        <f t="shared" si="222"/>
        <v>1449.03</v>
      </c>
    </row>
    <row r="241" spans="1:12" ht="38.25">
      <c r="A241" s="12" t="s">
        <v>370</v>
      </c>
      <c r="B241" s="13" t="s">
        <v>279</v>
      </c>
      <c r="C241" s="14" t="s">
        <v>222</v>
      </c>
      <c r="D241" s="15" t="s">
        <v>113</v>
      </c>
      <c r="E241" s="16">
        <v>0.45</v>
      </c>
      <c r="F241" s="157" t="s">
        <v>280</v>
      </c>
      <c r="G241" s="157" t="s">
        <v>281</v>
      </c>
      <c r="H241" s="17">
        <f t="shared" ref="H241:H247" si="223">TRUNC((F241+G241),2)</f>
        <v>129.41</v>
      </c>
      <c r="I241" s="18">
        <f t="shared" ref="I241:I247" si="224">TRUNC((F241*E241),2)</f>
        <v>16.97</v>
      </c>
      <c r="J241" s="18">
        <f t="shared" ref="J241:J247" si="225">TRUNC((G241*E241),2)</f>
        <v>41.26</v>
      </c>
      <c r="K241" s="18">
        <f t="shared" ref="K241:K247" si="226">TRUNC((I241+J241),2)</f>
        <v>58.23</v>
      </c>
      <c r="L241" s="19">
        <f t="shared" ref="L241:L247" si="227">K241</f>
        <v>58.23</v>
      </c>
    </row>
    <row r="242" spans="1:12" ht="38.25">
      <c r="A242" s="12" t="s">
        <v>371</v>
      </c>
      <c r="B242" s="13">
        <v>96536</v>
      </c>
      <c r="C242" s="14" t="s">
        <v>224</v>
      </c>
      <c r="D242" s="15" t="s">
        <v>24</v>
      </c>
      <c r="E242" s="16">
        <v>7.08</v>
      </c>
      <c r="F242" s="157">
        <v>33.83</v>
      </c>
      <c r="G242" s="157">
        <v>39.6</v>
      </c>
      <c r="H242" s="17">
        <f t="shared" si="223"/>
        <v>73.430000000000007</v>
      </c>
      <c r="I242" s="18">
        <f t="shared" si="224"/>
        <v>239.51</v>
      </c>
      <c r="J242" s="18">
        <f t="shared" si="225"/>
        <v>280.36</v>
      </c>
      <c r="K242" s="18">
        <f t="shared" si="226"/>
        <v>519.87</v>
      </c>
      <c r="L242" s="19">
        <f t="shared" si="227"/>
        <v>519.87</v>
      </c>
    </row>
    <row r="243" spans="1:12" ht="38.25">
      <c r="A243" s="12" t="s">
        <v>372</v>
      </c>
      <c r="B243" s="13" t="s">
        <v>226</v>
      </c>
      <c r="C243" s="14" t="s">
        <v>227</v>
      </c>
      <c r="D243" s="15" t="s">
        <v>113</v>
      </c>
      <c r="E243" s="16">
        <v>0.45</v>
      </c>
      <c r="F243" s="157">
        <v>573.69000000000005</v>
      </c>
      <c r="G243" s="157">
        <v>36.69</v>
      </c>
      <c r="H243" s="17">
        <f t="shared" si="223"/>
        <v>610.38</v>
      </c>
      <c r="I243" s="18">
        <f t="shared" si="224"/>
        <v>258.16000000000003</v>
      </c>
      <c r="J243" s="18">
        <f t="shared" si="225"/>
        <v>16.510000000000002</v>
      </c>
      <c r="K243" s="18">
        <f t="shared" si="226"/>
        <v>274.67</v>
      </c>
      <c r="L243" s="19">
        <f t="shared" si="227"/>
        <v>274.67</v>
      </c>
    </row>
    <row r="244" spans="1:12" ht="51">
      <c r="A244" s="12" t="s">
        <v>373</v>
      </c>
      <c r="B244" s="13" t="s">
        <v>253</v>
      </c>
      <c r="C244" s="14" t="s">
        <v>229</v>
      </c>
      <c r="D244" s="15" t="s">
        <v>42</v>
      </c>
      <c r="E244" s="16">
        <v>6.83</v>
      </c>
      <c r="F244" s="157" t="s">
        <v>254</v>
      </c>
      <c r="G244" s="157" t="s">
        <v>255</v>
      </c>
      <c r="H244" s="17">
        <f t="shared" si="223"/>
        <v>14.91</v>
      </c>
      <c r="I244" s="18">
        <f t="shared" si="224"/>
        <v>68.98</v>
      </c>
      <c r="J244" s="18">
        <f t="shared" si="225"/>
        <v>32.85</v>
      </c>
      <c r="K244" s="18">
        <f t="shared" si="226"/>
        <v>101.83</v>
      </c>
      <c r="L244" s="19">
        <f t="shared" si="227"/>
        <v>101.83</v>
      </c>
    </row>
    <row r="245" spans="1:12" ht="51">
      <c r="A245" s="12" t="s">
        <v>374</v>
      </c>
      <c r="B245" s="13">
        <v>92761</v>
      </c>
      <c r="C245" s="14" t="s">
        <v>236</v>
      </c>
      <c r="D245" s="15" t="s">
        <v>42</v>
      </c>
      <c r="E245" s="16">
        <v>9.73</v>
      </c>
      <c r="F245" s="157">
        <v>10.33</v>
      </c>
      <c r="G245" s="157">
        <v>2.1</v>
      </c>
      <c r="H245" s="17">
        <f t="shared" si="223"/>
        <v>12.43</v>
      </c>
      <c r="I245" s="18">
        <f t="shared" si="224"/>
        <v>100.51</v>
      </c>
      <c r="J245" s="18">
        <f t="shared" si="225"/>
        <v>20.43</v>
      </c>
      <c r="K245" s="18">
        <f t="shared" si="226"/>
        <v>120.94</v>
      </c>
      <c r="L245" s="19">
        <f t="shared" si="227"/>
        <v>120.94</v>
      </c>
    </row>
    <row r="246" spans="1:12" ht="51">
      <c r="A246" s="12" t="s">
        <v>375</v>
      </c>
      <c r="B246" s="13" t="s">
        <v>288</v>
      </c>
      <c r="C246" s="14" t="s">
        <v>238</v>
      </c>
      <c r="D246" s="15" t="s">
        <v>42</v>
      </c>
      <c r="E246" s="16">
        <v>10.39</v>
      </c>
      <c r="F246" s="157" t="s">
        <v>289</v>
      </c>
      <c r="G246" s="157" t="s">
        <v>290</v>
      </c>
      <c r="H246" s="17">
        <f t="shared" si="223"/>
        <v>10.92</v>
      </c>
      <c r="I246" s="18">
        <f t="shared" si="224"/>
        <v>99.22</v>
      </c>
      <c r="J246" s="18">
        <f t="shared" si="225"/>
        <v>14.23</v>
      </c>
      <c r="K246" s="18">
        <f t="shared" si="226"/>
        <v>113.45</v>
      </c>
      <c r="L246" s="19">
        <f t="shared" si="227"/>
        <v>113.45</v>
      </c>
    </row>
    <row r="247" spans="1:12" ht="38.25">
      <c r="A247" s="12" t="s">
        <v>376</v>
      </c>
      <c r="B247" s="13" t="s">
        <v>355</v>
      </c>
      <c r="C247" s="14" t="s">
        <v>274</v>
      </c>
      <c r="D247" s="15" t="s">
        <v>24</v>
      </c>
      <c r="E247" s="16">
        <v>7.08</v>
      </c>
      <c r="F247" s="157" t="s">
        <v>356</v>
      </c>
      <c r="G247" s="157" t="s">
        <v>357</v>
      </c>
      <c r="H247" s="17">
        <f t="shared" si="223"/>
        <v>36.729999999999997</v>
      </c>
      <c r="I247" s="18">
        <f t="shared" si="224"/>
        <v>128.85</v>
      </c>
      <c r="J247" s="18">
        <f t="shared" si="225"/>
        <v>131.19</v>
      </c>
      <c r="K247" s="18">
        <f t="shared" si="226"/>
        <v>260.04000000000002</v>
      </c>
      <c r="L247" s="19">
        <f t="shared" si="227"/>
        <v>260.04000000000002</v>
      </c>
    </row>
    <row r="248" spans="1:12" ht="12.75">
      <c r="A248" s="26" t="s">
        <v>377</v>
      </c>
      <c r="B248" s="27"/>
      <c r="C248" s="26" t="s">
        <v>378</v>
      </c>
      <c r="D248" s="27"/>
      <c r="E248" s="28"/>
      <c r="F248" s="160"/>
      <c r="G248" s="160"/>
      <c r="H248" s="27"/>
      <c r="I248" s="29">
        <f t="shared" ref="I248:K248" si="228">SUM(I249:I256)</f>
        <v>1374.18</v>
      </c>
      <c r="J248" s="29">
        <f t="shared" si="228"/>
        <v>760.27</v>
      </c>
      <c r="K248" s="29">
        <f t="shared" si="228"/>
        <v>2134.4499999999998</v>
      </c>
    </row>
    <row r="249" spans="1:12" ht="38.25">
      <c r="A249" s="12" t="s">
        <v>379</v>
      </c>
      <c r="B249" s="13" t="s">
        <v>279</v>
      </c>
      <c r="C249" s="14" t="s">
        <v>222</v>
      </c>
      <c r="D249" s="15" t="s">
        <v>113</v>
      </c>
      <c r="E249" s="16">
        <v>0.62</v>
      </c>
      <c r="F249" s="157" t="s">
        <v>280</v>
      </c>
      <c r="G249" s="157" t="s">
        <v>281</v>
      </c>
      <c r="H249" s="17">
        <f t="shared" ref="H249:H256" si="229">TRUNC((F249+G249),2)</f>
        <v>129.41</v>
      </c>
      <c r="I249" s="18">
        <f t="shared" ref="I249:I256" si="230">TRUNC((F249*E249),2)</f>
        <v>23.38</v>
      </c>
      <c r="J249" s="18">
        <f t="shared" ref="J249:J256" si="231">TRUNC((G249*E249),2)</f>
        <v>56.84</v>
      </c>
      <c r="K249" s="18">
        <f t="shared" ref="K249:K256" si="232">TRUNC((I249+J249),2)</f>
        <v>80.22</v>
      </c>
      <c r="L249" s="19">
        <f t="shared" ref="L249:L256" si="233">K249</f>
        <v>80.22</v>
      </c>
    </row>
    <row r="250" spans="1:12" ht="38.25">
      <c r="A250" s="12" t="s">
        <v>380</v>
      </c>
      <c r="B250" s="13">
        <v>96536</v>
      </c>
      <c r="C250" s="14" t="s">
        <v>224</v>
      </c>
      <c r="D250" s="15" t="s">
        <v>24</v>
      </c>
      <c r="E250" s="16">
        <v>9.94</v>
      </c>
      <c r="F250" s="157">
        <v>33.83</v>
      </c>
      <c r="G250" s="157">
        <v>39.6</v>
      </c>
      <c r="H250" s="17">
        <f t="shared" si="229"/>
        <v>73.430000000000007</v>
      </c>
      <c r="I250" s="18">
        <f t="shared" si="230"/>
        <v>336.27</v>
      </c>
      <c r="J250" s="18">
        <f t="shared" si="231"/>
        <v>393.62</v>
      </c>
      <c r="K250" s="18">
        <f t="shared" si="232"/>
        <v>729.89</v>
      </c>
      <c r="L250" s="19">
        <f t="shared" si="233"/>
        <v>729.89</v>
      </c>
    </row>
    <row r="251" spans="1:12" ht="38.25">
      <c r="A251" s="12" t="s">
        <v>381</v>
      </c>
      <c r="B251" s="13" t="s">
        <v>226</v>
      </c>
      <c r="C251" s="14" t="s">
        <v>227</v>
      </c>
      <c r="D251" s="15" t="s">
        <v>113</v>
      </c>
      <c r="E251" s="16">
        <v>0.62</v>
      </c>
      <c r="F251" s="157" t="s">
        <v>250</v>
      </c>
      <c r="G251" s="157" t="s">
        <v>251</v>
      </c>
      <c r="H251" s="17">
        <f t="shared" si="229"/>
        <v>610.38</v>
      </c>
      <c r="I251" s="18">
        <f t="shared" si="230"/>
        <v>355.68</v>
      </c>
      <c r="J251" s="18">
        <f t="shared" si="231"/>
        <v>22.74</v>
      </c>
      <c r="K251" s="18">
        <f t="shared" si="232"/>
        <v>378.42</v>
      </c>
      <c r="L251" s="19">
        <f t="shared" si="233"/>
        <v>378.42</v>
      </c>
    </row>
    <row r="252" spans="1:12" ht="51">
      <c r="A252" s="12" t="s">
        <v>382</v>
      </c>
      <c r="B252" s="13">
        <v>92759</v>
      </c>
      <c r="C252" s="14" t="s">
        <v>229</v>
      </c>
      <c r="D252" s="15" t="s">
        <v>42</v>
      </c>
      <c r="E252" s="16">
        <v>9.91</v>
      </c>
      <c r="F252" s="157">
        <v>10.1</v>
      </c>
      <c r="G252" s="157">
        <v>4.8099999999999996</v>
      </c>
      <c r="H252" s="17">
        <f t="shared" si="229"/>
        <v>14.91</v>
      </c>
      <c r="I252" s="18">
        <f t="shared" si="230"/>
        <v>100.09</v>
      </c>
      <c r="J252" s="18">
        <f t="shared" si="231"/>
        <v>47.66</v>
      </c>
      <c r="K252" s="18">
        <f t="shared" si="232"/>
        <v>147.75</v>
      </c>
      <c r="L252" s="19">
        <f t="shared" si="233"/>
        <v>147.75</v>
      </c>
    </row>
    <row r="253" spans="1:12" ht="51">
      <c r="A253" s="12" t="s">
        <v>383</v>
      </c>
      <c r="B253" s="13" t="s">
        <v>231</v>
      </c>
      <c r="C253" s="14" t="s">
        <v>232</v>
      </c>
      <c r="D253" s="15" t="s">
        <v>42</v>
      </c>
      <c r="E253" s="16">
        <v>0.2107</v>
      </c>
      <c r="F253" s="157" t="s">
        <v>233</v>
      </c>
      <c r="G253" s="157" t="s">
        <v>234</v>
      </c>
      <c r="H253" s="17">
        <f t="shared" si="229"/>
        <v>13.58</v>
      </c>
      <c r="I253" s="18">
        <f t="shared" si="230"/>
        <v>2.1800000000000002</v>
      </c>
      <c r="J253" s="18">
        <f t="shared" si="231"/>
        <v>0.67</v>
      </c>
      <c r="K253" s="18">
        <f t="shared" si="232"/>
        <v>2.85</v>
      </c>
      <c r="L253" s="19">
        <f t="shared" si="233"/>
        <v>2.85</v>
      </c>
    </row>
    <row r="254" spans="1:12" ht="51">
      <c r="A254" s="12" t="s">
        <v>384</v>
      </c>
      <c r="B254" s="13" t="s">
        <v>385</v>
      </c>
      <c r="C254" s="14" t="s">
        <v>236</v>
      </c>
      <c r="D254" s="15" t="s">
        <v>42</v>
      </c>
      <c r="E254" s="16">
        <v>14.7</v>
      </c>
      <c r="F254" s="157" t="s">
        <v>386</v>
      </c>
      <c r="G254" s="157" t="s">
        <v>387</v>
      </c>
      <c r="H254" s="17">
        <f t="shared" si="229"/>
        <v>12.43</v>
      </c>
      <c r="I254" s="18">
        <f t="shared" si="230"/>
        <v>151.85</v>
      </c>
      <c r="J254" s="18">
        <f t="shared" si="231"/>
        <v>30.87</v>
      </c>
      <c r="K254" s="18">
        <f t="shared" si="232"/>
        <v>182.72</v>
      </c>
      <c r="L254" s="19">
        <f t="shared" si="233"/>
        <v>182.72</v>
      </c>
    </row>
    <row r="255" spans="1:12" ht="51">
      <c r="A255" s="12" t="s">
        <v>388</v>
      </c>
      <c r="B255" s="13">
        <v>92763</v>
      </c>
      <c r="C255" s="14" t="s">
        <v>240</v>
      </c>
      <c r="D255" s="15" t="s">
        <v>42</v>
      </c>
      <c r="E255" s="16">
        <v>27.23</v>
      </c>
      <c r="F255" s="157">
        <v>8.2200000000000006</v>
      </c>
      <c r="G255" s="157">
        <v>0.87</v>
      </c>
      <c r="H255" s="17">
        <f t="shared" si="229"/>
        <v>9.09</v>
      </c>
      <c r="I255" s="18">
        <f t="shared" si="230"/>
        <v>223.83</v>
      </c>
      <c r="J255" s="18">
        <f t="shared" si="231"/>
        <v>23.69</v>
      </c>
      <c r="K255" s="18">
        <f t="shared" si="232"/>
        <v>247.52</v>
      </c>
      <c r="L255" s="19">
        <f t="shared" si="233"/>
        <v>247.52</v>
      </c>
    </row>
    <row r="256" spans="1:12" ht="38.25">
      <c r="A256" s="12" t="s">
        <v>389</v>
      </c>
      <c r="B256" s="13">
        <v>98555</v>
      </c>
      <c r="C256" s="14" t="s">
        <v>274</v>
      </c>
      <c r="D256" s="15" t="s">
        <v>24</v>
      </c>
      <c r="E256" s="16">
        <v>9.94</v>
      </c>
      <c r="F256" s="157">
        <v>18.2</v>
      </c>
      <c r="G256" s="157">
        <v>18.53</v>
      </c>
      <c r="H256" s="17">
        <f t="shared" si="229"/>
        <v>36.729999999999997</v>
      </c>
      <c r="I256" s="18">
        <f t="shared" si="230"/>
        <v>180.9</v>
      </c>
      <c r="J256" s="18">
        <f t="shared" si="231"/>
        <v>184.18</v>
      </c>
      <c r="K256" s="18">
        <f t="shared" si="232"/>
        <v>365.08</v>
      </c>
      <c r="L256" s="19">
        <f t="shared" si="233"/>
        <v>365.08</v>
      </c>
    </row>
    <row r="257" spans="1:12" ht="12.75">
      <c r="A257" s="26" t="s">
        <v>390</v>
      </c>
      <c r="B257" s="27"/>
      <c r="C257" s="26" t="s">
        <v>391</v>
      </c>
      <c r="D257" s="27"/>
      <c r="E257" s="28"/>
      <c r="F257" s="160"/>
      <c r="G257" s="160"/>
      <c r="H257" s="27"/>
      <c r="I257" s="29">
        <f t="shared" ref="I257:K257" si="234">SUM(I258:I265)</f>
        <v>1380.11</v>
      </c>
      <c r="J257" s="29">
        <f t="shared" si="234"/>
        <v>761.43</v>
      </c>
      <c r="K257" s="29">
        <f t="shared" si="234"/>
        <v>2141.54</v>
      </c>
    </row>
    <row r="258" spans="1:12" ht="38.25">
      <c r="A258" s="12" t="s">
        <v>392</v>
      </c>
      <c r="B258" s="13">
        <v>96527</v>
      </c>
      <c r="C258" s="14" t="s">
        <v>222</v>
      </c>
      <c r="D258" s="15" t="s">
        <v>113</v>
      </c>
      <c r="E258" s="16">
        <v>0.62</v>
      </c>
      <c r="F258" s="157">
        <v>37.72</v>
      </c>
      <c r="G258" s="157">
        <v>91.69</v>
      </c>
      <c r="H258" s="17">
        <f t="shared" ref="H258:H265" si="235">TRUNC((F258+G258),2)</f>
        <v>129.41</v>
      </c>
      <c r="I258" s="18">
        <f t="shared" ref="I258:I265" si="236">TRUNC((F258*E258),2)</f>
        <v>23.38</v>
      </c>
      <c r="J258" s="18">
        <f t="shared" ref="J258:J265" si="237">TRUNC((G258*E258),2)</f>
        <v>56.84</v>
      </c>
      <c r="K258" s="18">
        <f t="shared" ref="K258:K265" si="238">TRUNC((I258+J258),2)</f>
        <v>80.22</v>
      </c>
      <c r="L258" s="19">
        <f t="shared" ref="L258:L265" si="239">K258</f>
        <v>80.22</v>
      </c>
    </row>
    <row r="259" spans="1:12" ht="38.25">
      <c r="A259" s="12" t="s">
        <v>393</v>
      </c>
      <c r="B259" s="13">
        <v>96536</v>
      </c>
      <c r="C259" s="14" t="s">
        <v>224</v>
      </c>
      <c r="D259" s="15" t="s">
        <v>24</v>
      </c>
      <c r="E259" s="16">
        <v>9.9499999999999993</v>
      </c>
      <c r="F259" s="157">
        <v>33.83</v>
      </c>
      <c r="G259" s="157">
        <v>39.6</v>
      </c>
      <c r="H259" s="17">
        <f t="shared" si="235"/>
        <v>73.430000000000007</v>
      </c>
      <c r="I259" s="18">
        <f t="shared" si="236"/>
        <v>336.6</v>
      </c>
      <c r="J259" s="18">
        <f t="shared" si="237"/>
        <v>394.02</v>
      </c>
      <c r="K259" s="18">
        <f t="shared" si="238"/>
        <v>730.62</v>
      </c>
      <c r="L259" s="19">
        <f t="shared" si="239"/>
        <v>730.62</v>
      </c>
    </row>
    <row r="260" spans="1:12" ht="38.25">
      <c r="A260" s="12" t="s">
        <v>394</v>
      </c>
      <c r="B260" s="13" t="s">
        <v>226</v>
      </c>
      <c r="C260" s="14" t="s">
        <v>227</v>
      </c>
      <c r="D260" s="15" t="s">
        <v>113</v>
      </c>
      <c r="E260" s="16">
        <v>0.62</v>
      </c>
      <c r="F260" s="157" t="s">
        <v>250</v>
      </c>
      <c r="G260" s="157" t="s">
        <v>251</v>
      </c>
      <c r="H260" s="17">
        <f t="shared" si="235"/>
        <v>610.38</v>
      </c>
      <c r="I260" s="18">
        <f t="shared" si="236"/>
        <v>355.68</v>
      </c>
      <c r="J260" s="18">
        <f t="shared" si="237"/>
        <v>22.74</v>
      </c>
      <c r="K260" s="18">
        <f t="shared" si="238"/>
        <v>378.42</v>
      </c>
      <c r="L260" s="19">
        <f t="shared" si="239"/>
        <v>378.42</v>
      </c>
    </row>
    <row r="261" spans="1:12" ht="51">
      <c r="A261" s="12" t="s">
        <v>395</v>
      </c>
      <c r="B261" s="13">
        <v>92759</v>
      </c>
      <c r="C261" s="14" t="s">
        <v>229</v>
      </c>
      <c r="D261" s="15" t="s">
        <v>42</v>
      </c>
      <c r="E261" s="16">
        <v>9.91</v>
      </c>
      <c r="F261" s="157">
        <v>10.1</v>
      </c>
      <c r="G261" s="157">
        <v>4.8099999999999996</v>
      </c>
      <c r="H261" s="17">
        <f t="shared" si="235"/>
        <v>14.91</v>
      </c>
      <c r="I261" s="18">
        <f t="shared" si="236"/>
        <v>100.09</v>
      </c>
      <c r="J261" s="18">
        <f t="shared" si="237"/>
        <v>47.66</v>
      </c>
      <c r="K261" s="18">
        <f t="shared" si="238"/>
        <v>147.75</v>
      </c>
      <c r="L261" s="19">
        <f t="shared" si="239"/>
        <v>147.75</v>
      </c>
    </row>
    <row r="262" spans="1:12" ht="51">
      <c r="A262" s="12" t="s">
        <v>396</v>
      </c>
      <c r="B262" s="13">
        <v>92760</v>
      </c>
      <c r="C262" s="14" t="s">
        <v>232</v>
      </c>
      <c r="D262" s="15" t="s">
        <v>42</v>
      </c>
      <c r="E262" s="16">
        <v>0.21</v>
      </c>
      <c r="F262" s="157">
        <v>10.38</v>
      </c>
      <c r="G262" s="157">
        <v>3.2</v>
      </c>
      <c r="H262" s="17">
        <f t="shared" si="235"/>
        <v>13.58</v>
      </c>
      <c r="I262" s="18">
        <f t="shared" si="236"/>
        <v>2.17</v>
      </c>
      <c r="J262" s="18">
        <f t="shared" si="237"/>
        <v>0.67</v>
      </c>
      <c r="K262" s="18">
        <f t="shared" si="238"/>
        <v>2.84</v>
      </c>
      <c r="L262" s="19">
        <f t="shared" si="239"/>
        <v>2.84</v>
      </c>
    </row>
    <row r="263" spans="1:12" ht="51">
      <c r="A263" s="12" t="s">
        <v>397</v>
      </c>
      <c r="B263" s="13" t="s">
        <v>385</v>
      </c>
      <c r="C263" s="14" t="s">
        <v>236</v>
      </c>
      <c r="D263" s="15" t="s">
        <v>42</v>
      </c>
      <c r="E263" s="16">
        <v>14.7</v>
      </c>
      <c r="F263" s="157" t="s">
        <v>386</v>
      </c>
      <c r="G263" s="157" t="s">
        <v>387</v>
      </c>
      <c r="H263" s="17">
        <f t="shared" si="235"/>
        <v>12.43</v>
      </c>
      <c r="I263" s="18">
        <f t="shared" si="236"/>
        <v>151.85</v>
      </c>
      <c r="J263" s="18">
        <f t="shared" si="237"/>
        <v>30.87</v>
      </c>
      <c r="K263" s="18">
        <f t="shared" si="238"/>
        <v>182.72</v>
      </c>
      <c r="L263" s="19">
        <f t="shared" si="239"/>
        <v>182.72</v>
      </c>
    </row>
    <row r="264" spans="1:12" ht="51">
      <c r="A264" s="12" t="s">
        <v>398</v>
      </c>
      <c r="B264" s="13" t="s">
        <v>304</v>
      </c>
      <c r="C264" s="14" t="s">
        <v>240</v>
      </c>
      <c r="D264" s="15" t="s">
        <v>42</v>
      </c>
      <c r="E264" s="16">
        <v>27.89</v>
      </c>
      <c r="F264" s="157" t="s">
        <v>305</v>
      </c>
      <c r="G264" s="157" t="s">
        <v>306</v>
      </c>
      <c r="H264" s="17">
        <f t="shared" si="235"/>
        <v>9.09</v>
      </c>
      <c r="I264" s="18">
        <f t="shared" si="236"/>
        <v>229.25</v>
      </c>
      <c r="J264" s="18">
        <f t="shared" si="237"/>
        <v>24.26</v>
      </c>
      <c r="K264" s="18">
        <f t="shared" si="238"/>
        <v>253.51</v>
      </c>
      <c r="L264" s="19">
        <f t="shared" si="239"/>
        <v>253.51</v>
      </c>
    </row>
    <row r="265" spans="1:12" ht="38.25">
      <c r="A265" s="12" t="s">
        <v>399</v>
      </c>
      <c r="B265" s="13" t="s">
        <v>355</v>
      </c>
      <c r="C265" s="14" t="s">
        <v>274</v>
      </c>
      <c r="D265" s="15" t="s">
        <v>24</v>
      </c>
      <c r="E265" s="16">
        <v>9.9499999999999993</v>
      </c>
      <c r="F265" s="157" t="s">
        <v>356</v>
      </c>
      <c r="G265" s="157" t="s">
        <v>357</v>
      </c>
      <c r="H265" s="17">
        <f t="shared" si="235"/>
        <v>36.729999999999997</v>
      </c>
      <c r="I265" s="18">
        <f t="shared" si="236"/>
        <v>181.09</v>
      </c>
      <c r="J265" s="18">
        <f t="shared" si="237"/>
        <v>184.37</v>
      </c>
      <c r="K265" s="18">
        <f t="shared" si="238"/>
        <v>365.46</v>
      </c>
      <c r="L265" s="19">
        <f t="shared" si="239"/>
        <v>365.46</v>
      </c>
    </row>
    <row r="266" spans="1:12" ht="12.75">
      <c r="A266" s="26" t="s">
        <v>400</v>
      </c>
      <c r="B266" s="27"/>
      <c r="C266" s="26" t="s">
        <v>401</v>
      </c>
      <c r="D266" s="27"/>
      <c r="E266" s="28"/>
      <c r="F266" s="160"/>
      <c r="G266" s="160"/>
      <c r="H266" s="27"/>
      <c r="I266" s="29">
        <f t="shared" ref="I266:K266" si="240">SUM(I267:I273)</f>
        <v>932.27</v>
      </c>
      <c r="J266" s="29">
        <f t="shared" si="240"/>
        <v>548.90000000000009</v>
      </c>
      <c r="K266" s="29">
        <f t="shared" si="240"/>
        <v>1481.1699999999998</v>
      </c>
    </row>
    <row r="267" spans="1:12" ht="38.25">
      <c r="A267" s="12" t="s">
        <v>402</v>
      </c>
      <c r="B267" s="13">
        <v>96527</v>
      </c>
      <c r="C267" s="14" t="s">
        <v>222</v>
      </c>
      <c r="D267" s="15" t="s">
        <v>113</v>
      </c>
      <c r="E267" s="16">
        <v>0.45</v>
      </c>
      <c r="F267" s="157">
        <v>37.72</v>
      </c>
      <c r="G267" s="157">
        <v>91.69</v>
      </c>
      <c r="H267" s="17">
        <f t="shared" ref="H267:H273" si="241">TRUNC((F267+G267),2)</f>
        <v>129.41</v>
      </c>
      <c r="I267" s="18">
        <f t="shared" ref="I267:I273" si="242">TRUNC((F267*E267),2)</f>
        <v>16.97</v>
      </c>
      <c r="J267" s="18">
        <f t="shared" ref="J267:J273" si="243">TRUNC((G267*E267),2)</f>
        <v>41.26</v>
      </c>
      <c r="K267" s="18">
        <f t="shared" ref="K267:K273" si="244">TRUNC((I267+J267),2)</f>
        <v>58.23</v>
      </c>
      <c r="L267" s="19">
        <f t="shared" ref="L267:L273" si="245">K267</f>
        <v>58.23</v>
      </c>
    </row>
    <row r="268" spans="1:12" ht="38.25">
      <c r="A268" s="12" t="s">
        <v>403</v>
      </c>
      <c r="B268" s="13">
        <v>96536</v>
      </c>
      <c r="C268" s="14" t="s">
        <v>224</v>
      </c>
      <c r="D268" s="15" t="s">
        <v>24</v>
      </c>
      <c r="E268" s="16">
        <v>7.25</v>
      </c>
      <c r="F268" s="157">
        <v>33.83</v>
      </c>
      <c r="G268" s="157">
        <v>39.6</v>
      </c>
      <c r="H268" s="17">
        <f t="shared" si="241"/>
        <v>73.430000000000007</v>
      </c>
      <c r="I268" s="18">
        <f t="shared" si="242"/>
        <v>245.26</v>
      </c>
      <c r="J268" s="18">
        <f t="shared" si="243"/>
        <v>287.10000000000002</v>
      </c>
      <c r="K268" s="18">
        <f t="shared" si="244"/>
        <v>532.36</v>
      </c>
      <c r="L268" s="19">
        <f t="shared" si="245"/>
        <v>532.36</v>
      </c>
    </row>
    <row r="269" spans="1:12" ht="38.25">
      <c r="A269" s="12" t="s">
        <v>404</v>
      </c>
      <c r="B269" s="13" t="s">
        <v>226</v>
      </c>
      <c r="C269" s="14" t="s">
        <v>227</v>
      </c>
      <c r="D269" s="15" t="s">
        <v>113</v>
      </c>
      <c r="E269" s="16">
        <v>0.45</v>
      </c>
      <c r="F269" s="157" t="s">
        <v>250</v>
      </c>
      <c r="G269" s="157" t="s">
        <v>251</v>
      </c>
      <c r="H269" s="17">
        <f t="shared" si="241"/>
        <v>610.38</v>
      </c>
      <c r="I269" s="18">
        <f t="shared" si="242"/>
        <v>258.16000000000003</v>
      </c>
      <c r="J269" s="18">
        <f t="shared" si="243"/>
        <v>16.510000000000002</v>
      </c>
      <c r="K269" s="18">
        <f t="shared" si="244"/>
        <v>274.67</v>
      </c>
      <c r="L269" s="19">
        <f t="shared" si="245"/>
        <v>274.67</v>
      </c>
    </row>
    <row r="270" spans="1:12" ht="51">
      <c r="A270" s="12" t="s">
        <v>405</v>
      </c>
      <c r="B270" s="13" t="s">
        <v>253</v>
      </c>
      <c r="C270" s="14" t="s">
        <v>229</v>
      </c>
      <c r="D270" s="15" t="s">
        <v>42</v>
      </c>
      <c r="E270" s="16">
        <v>6.96</v>
      </c>
      <c r="F270" s="157" t="s">
        <v>254</v>
      </c>
      <c r="G270" s="157" t="s">
        <v>255</v>
      </c>
      <c r="H270" s="17">
        <f t="shared" si="241"/>
        <v>14.91</v>
      </c>
      <c r="I270" s="18">
        <f t="shared" si="242"/>
        <v>70.290000000000006</v>
      </c>
      <c r="J270" s="18">
        <f t="shared" si="243"/>
        <v>33.47</v>
      </c>
      <c r="K270" s="18">
        <f t="shared" si="244"/>
        <v>103.76</v>
      </c>
      <c r="L270" s="19">
        <f t="shared" si="245"/>
        <v>103.76</v>
      </c>
    </row>
    <row r="271" spans="1:12" ht="51">
      <c r="A271" s="12" t="s">
        <v>406</v>
      </c>
      <c r="B271" s="13">
        <v>92761</v>
      </c>
      <c r="C271" s="14" t="s">
        <v>236</v>
      </c>
      <c r="D271" s="15" t="s">
        <v>42</v>
      </c>
      <c r="E271" s="16">
        <v>9.9600000000000009</v>
      </c>
      <c r="F271" s="157">
        <v>10.33</v>
      </c>
      <c r="G271" s="157">
        <v>2.1</v>
      </c>
      <c r="H271" s="17">
        <f t="shared" si="241"/>
        <v>12.43</v>
      </c>
      <c r="I271" s="18">
        <f t="shared" si="242"/>
        <v>102.88</v>
      </c>
      <c r="J271" s="18">
        <f t="shared" si="243"/>
        <v>20.91</v>
      </c>
      <c r="K271" s="18">
        <f t="shared" si="244"/>
        <v>123.79</v>
      </c>
      <c r="L271" s="19">
        <f t="shared" si="245"/>
        <v>123.79</v>
      </c>
    </row>
    <row r="272" spans="1:12" ht="51">
      <c r="A272" s="12" t="s">
        <v>407</v>
      </c>
      <c r="B272" s="13">
        <v>92762</v>
      </c>
      <c r="C272" s="14" t="s">
        <v>238</v>
      </c>
      <c r="D272" s="15" t="s">
        <v>42</v>
      </c>
      <c r="E272" s="16">
        <v>11.18</v>
      </c>
      <c r="F272" s="157">
        <v>9.5500000000000007</v>
      </c>
      <c r="G272" s="157">
        <v>1.37</v>
      </c>
      <c r="H272" s="17">
        <f t="shared" si="241"/>
        <v>10.92</v>
      </c>
      <c r="I272" s="18">
        <f t="shared" si="242"/>
        <v>106.76</v>
      </c>
      <c r="J272" s="18">
        <f t="shared" si="243"/>
        <v>15.31</v>
      </c>
      <c r="K272" s="18">
        <f t="shared" si="244"/>
        <v>122.07</v>
      </c>
      <c r="L272" s="19">
        <f t="shared" si="245"/>
        <v>122.07</v>
      </c>
    </row>
    <row r="273" spans="1:12" ht="38.25">
      <c r="A273" s="12" t="s">
        <v>408</v>
      </c>
      <c r="B273" s="13" t="s">
        <v>355</v>
      </c>
      <c r="C273" s="14" t="s">
        <v>274</v>
      </c>
      <c r="D273" s="15" t="s">
        <v>24</v>
      </c>
      <c r="E273" s="16">
        <v>7.25</v>
      </c>
      <c r="F273" s="157" t="s">
        <v>356</v>
      </c>
      <c r="G273" s="157" t="s">
        <v>357</v>
      </c>
      <c r="H273" s="17">
        <f t="shared" si="241"/>
        <v>36.729999999999997</v>
      </c>
      <c r="I273" s="18">
        <f t="shared" si="242"/>
        <v>131.94999999999999</v>
      </c>
      <c r="J273" s="18">
        <f t="shared" si="243"/>
        <v>134.34</v>
      </c>
      <c r="K273" s="18">
        <f t="shared" si="244"/>
        <v>266.29000000000002</v>
      </c>
      <c r="L273" s="19">
        <f t="shared" si="245"/>
        <v>266.29000000000002</v>
      </c>
    </row>
    <row r="274" spans="1:12" ht="12.75">
      <c r="A274" s="26" t="s">
        <v>409</v>
      </c>
      <c r="B274" s="27"/>
      <c r="C274" s="26" t="s">
        <v>410</v>
      </c>
      <c r="D274" s="27"/>
      <c r="E274" s="28"/>
      <c r="F274" s="160"/>
      <c r="G274" s="160"/>
      <c r="H274" s="27"/>
      <c r="I274" s="29">
        <f t="shared" ref="I274:K274" si="246">SUM(I275:I283)</f>
        <v>3585.73</v>
      </c>
      <c r="J274" s="29">
        <f t="shared" si="246"/>
        <v>2037.7800000000002</v>
      </c>
      <c r="K274" s="29">
        <f t="shared" si="246"/>
        <v>5623.5100000000011</v>
      </c>
    </row>
    <row r="275" spans="1:12" ht="38.25">
      <c r="A275" s="12" t="s">
        <v>411</v>
      </c>
      <c r="B275" s="13">
        <v>96527</v>
      </c>
      <c r="C275" s="14" t="s">
        <v>222</v>
      </c>
      <c r="D275" s="15" t="s">
        <v>113</v>
      </c>
      <c r="E275" s="16">
        <v>1.71</v>
      </c>
      <c r="F275" s="157">
        <v>37.72</v>
      </c>
      <c r="G275" s="157">
        <v>91.69</v>
      </c>
      <c r="H275" s="17">
        <f t="shared" ref="H275:H283" si="247">TRUNC((F275+G275),2)</f>
        <v>129.41</v>
      </c>
      <c r="I275" s="18">
        <f t="shared" ref="I275:I283" si="248">TRUNC((F275*E275),2)</f>
        <v>64.5</v>
      </c>
      <c r="J275" s="18">
        <f t="shared" ref="J275:J283" si="249">TRUNC((G275*E275),2)</f>
        <v>156.78</v>
      </c>
      <c r="K275" s="18">
        <f t="shared" ref="K275:K283" si="250">TRUNC((I275+J275),2)</f>
        <v>221.28</v>
      </c>
      <c r="L275" s="19">
        <f t="shared" ref="L275:L283" si="251">K275</f>
        <v>221.28</v>
      </c>
    </row>
    <row r="276" spans="1:12" ht="38.25">
      <c r="A276" s="12" t="s">
        <v>412</v>
      </c>
      <c r="B276" s="13" t="s">
        <v>246</v>
      </c>
      <c r="C276" s="14" t="s">
        <v>224</v>
      </c>
      <c r="D276" s="15" t="s">
        <v>24</v>
      </c>
      <c r="E276" s="16">
        <v>26.59</v>
      </c>
      <c r="F276" s="157" t="s">
        <v>247</v>
      </c>
      <c r="G276" s="157" t="s">
        <v>248</v>
      </c>
      <c r="H276" s="17">
        <f t="shared" si="247"/>
        <v>73.430000000000007</v>
      </c>
      <c r="I276" s="18">
        <f t="shared" si="248"/>
        <v>899.53</v>
      </c>
      <c r="J276" s="18">
        <f t="shared" si="249"/>
        <v>1052.96</v>
      </c>
      <c r="K276" s="18">
        <f t="shared" si="250"/>
        <v>1952.49</v>
      </c>
      <c r="L276" s="19">
        <f t="shared" si="251"/>
        <v>1952.49</v>
      </c>
    </row>
    <row r="277" spans="1:12" ht="38.25">
      <c r="A277" s="12" t="s">
        <v>413</v>
      </c>
      <c r="B277" s="13" t="s">
        <v>226</v>
      </c>
      <c r="C277" s="14" t="s">
        <v>227</v>
      </c>
      <c r="D277" s="15" t="s">
        <v>113</v>
      </c>
      <c r="E277" s="16">
        <v>1.71</v>
      </c>
      <c r="F277" s="157" t="s">
        <v>250</v>
      </c>
      <c r="G277" s="157" t="s">
        <v>251</v>
      </c>
      <c r="H277" s="17">
        <f t="shared" si="247"/>
        <v>610.38</v>
      </c>
      <c r="I277" s="18">
        <f t="shared" si="248"/>
        <v>981</v>
      </c>
      <c r="J277" s="18">
        <f t="shared" si="249"/>
        <v>62.73</v>
      </c>
      <c r="K277" s="18">
        <f t="shared" si="250"/>
        <v>1043.73</v>
      </c>
      <c r="L277" s="19">
        <f t="shared" si="251"/>
        <v>1043.73</v>
      </c>
    </row>
    <row r="278" spans="1:12" ht="51">
      <c r="A278" s="12" t="s">
        <v>414</v>
      </c>
      <c r="B278" s="13">
        <v>92759</v>
      </c>
      <c r="C278" s="14" t="s">
        <v>229</v>
      </c>
      <c r="D278" s="15" t="s">
        <v>42</v>
      </c>
      <c r="E278" s="16">
        <v>24.35</v>
      </c>
      <c r="F278" s="157">
        <v>10.1</v>
      </c>
      <c r="G278" s="157">
        <v>4.8099999999999996</v>
      </c>
      <c r="H278" s="17">
        <f t="shared" si="247"/>
        <v>14.91</v>
      </c>
      <c r="I278" s="18">
        <f t="shared" si="248"/>
        <v>245.93</v>
      </c>
      <c r="J278" s="18">
        <f t="shared" si="249"/>
        <v>117.12</v>
      </c>
      <c r="K278" s="18">
        <f t="shared" si="250"/>
        <v>363.05</v>
      </c>
      <c r="L278" s="19">
        <f t="shared" si="251"/>
        <v>363.05</v>
      </c>
    </row>
    <row r="279" spans="1:12" ht="51">
      <c r="A279" s="12" t="s">
        <v>415</v>
      </c>
      <c r="B279" s="13">
        <v>92760</v>
      </c>
      <c r="C279" s="14" t="s">
        <v>232</v>
      </c>
      <c r="D279" s="15" t="s">
        <v>42</v>
      </c>
      <c r="E279" s="16">
        <v>10.92</v>
      </c>
      <c r="F279" s="157">
        <v>10.38</v>
      </c>
      <c r="G279" s="157">
        <v>3.2</v>
      </c>
      <c r="H279" s="17">
        <f t="shared" si="247"/>
        <v>13.58</v>
      </c>
      <c r="I279" s="18">
        <f t="shared" si="248"/>
        <v>113.34</v>
      </c>
      <c r="J279" s="18">
        <f t="shared" si="249"/>
        <v>34.94</v>
      </c>
      <c r="K279" s="18">
        <f t="shared" si="250"/>
        <v>148.28</v>
      </c>
      <c r="L279" s="19">
        <f t="shared" si="251"/>
        <v>148.28</v>
      </c>
    </row>
    <row r="280" spans="1:12" ht="51">
      <c r="A280" s="12" t="s">
        <v>416</v>
      </c>
      <c r="B280" s="13">
        <v>92761</v>
      </c>
      <c r="C280" s="14" t="s">
        <v>236</v>
      </c>
      <c r="D280" s="15" t="s">
        <v>42</v>
      </c>
      <c r="E280" s="16">
        <v>22.3</v>
      </c>
      <c r="F280" s="157">
        <v>10.33</v>
      </c>
      <c r="G280" s="157">
        <v>2.1</v>
      </c>
      <c r="H280" s="17">
        <f t="shared" si="247"/>
        <v>12.43</v>
      </c>
      <c r="I280" s="18">
        <f t="shared" si="248"/>
        <v>230.35</v>
      </c>
      <c r="J280" s="18">
        <f t="shared" si="249"/>
        <v>46.83</v>
      </c>
      <c r="K280" s="18">
        <f t="shared" si="250"/>
        <v>277.18</v>
      </c>
      <c r="L280" s="19">
        <f t="shared" si="251"/>
        <v>277.18</v>
      </c>
    </row>
    <row r="281" spans="1:12" ht="51">
      <c r="A281" s="12" t="s">
        <v>417</v>
      </c>
      <c r="B281" s="13">
        <v>92762</v>
      </c>
      <c r="C281" s="14" t="s">
        <v>238</v>
      </c>
      <c r="D281" s="15" t="s">
        <v>42</v>
      </c>
      <c r="E281" s="16">
        <v>38.119999999999997</v>
      </c>
      <c r="F281" s="157">
        <v>9.5500000000000007</v>
      </c>
      <c r="G281" s="157">
        <v>1.37</v>
      </c>
      <c r="H281" s="17">
        <f t="shared" si="247"/>
        <v>10.92</v>
      </c>
      <c r="I281" s="18">
        <f t="shared" si="248"/>
        <v>364.04</v>
      </c>
      <c r="J281" s="18">
        <f t="shared" si="249"/>
        <v>52.22</v>
      </c>
      <c r="K281" s="18">
        <f t="shared" si="250"/>
        <v>416.26</v>
      </c>
      <c r="L281" s="19">
        <f t="shared" si="251"/>
        <v>416.26</v>
      </c>
    </row>
    <row r="282" spans="1:12" ht="51">
      <c r="A282" s="12" t="s">
        <v>418</v>
      </c>
      <c r="B282" s="13" t="s">
        <v>304</v>
      </c>
      <c r="C282" s="14" t="s">
        <v>240</v>
      </c>
      <c r="D282" s="15" t="s">
        <v>42</v>
      </c>
      <c r="E282" s="16">
        <v>24.71</v>
      </c>
      <c r="F282" s="157" t="s">
        <v>305</v>
      </c>
      <c r="G282" s="157" t="s">
        <v>306</v>
      </c>
      <c r="H282" s="17">
        <f t="shared" si="247"/>
        <v>9.09</v>
      </c>
      <c r="I282" s="18">
        <f t="shared" si="248"/>
        <v>203.11</v>
      </c>
      <c r="J282" s="18">
        <f t="shared" si="249"/>
        <v>21.49</v>
      </c>
      <c r="K282" s="18">
        <f t="shared" si="250"/>
        <v>224.6</v>
      </c>
      <c r="L282" s="19">
        <f t="shared" si="251"/>
        <v>224.6</v>
      </c>
    </row>
    <row r="283" spans="1:12" ht="38.25">
      <c r="A283" s="12" t="s">
        <v>419</v>
      </c>
      <c r="B283" s="13">
        <v>98555</v>
      </c>
      <c r="C283" s="14" t="s">
        <v>274</v>
      </c>
      <c r="D283" s="15" t="s">
        <v>24</v>
      </c>
      <c r="E283" s="16">
        <v>26.59</v>
      </c>
      <c r="F283" s="157">
        <v>18.2</v>
      </c>
      <c r="G283" s="157">
        <v>18.53</v>
      </c>
      <c r="H283" s="17">
        <f t="shared" si="247"/>
        <v>36.729999999999997</v>
      </c>
      <c r="I283" s="18">
        <f t="shared" si="248"/>
        <v>483.93</v>
      </c>
      <c r="J283" s="18">
        <f t="shared" si="249"/>
        <v>492.71</v>
      </c>
      <c r="K283" s="18">
        <f t="shared" si="250"/>
        <v>976.64</v>
      </c>
      <c r="L283" s="19">
        <f t="shared" si="251"/>
        <v>976.64</v>
      </c>
    </row>
    <row r="284" spans="1:12" ht="12.75">
      <c r="A284" s="22" t="s">
        <v>420</v>
      </c>
      <c r="B284" s="23"/>
      <c r="C284" s="22" t="s">
        <v>421</v>
      </c>
      <c r="D284" s="23"/>
      <c r="E284" s="24"/>
      <c r="F284" s="159"/>
      <c r="G284" s="159"/>
      <c r="H284" s="23"/>
      <c r="I284" s="25">
        <f t="shared" ref="I284:K284" si="252">I285+I290+I297+I303+I308+I313+I318+I323+I329</f>
        <v>31762.849999999995</v>
      </c>
      <c r="J284" s="25">
        <f t="shared" si="252"/>
        <v>11511.84</v>
      </c>
      <c r="K284" s="25">
        <f t="shared" si="252"/>
        <v>43274.689999999995</v>
      </c>
    </row>
    <row r="285" spans="1:12" ht="12.75">
      <c r="A285" s="26" t="s">
        <v>422</v>
      </c>
      <c r="B285" s="27"/>
      <c r="C285" s="26" t="s">
        <v>423</v>
      </c>
      <c r="D285" s="27"/>
      <c r="E285" s="28"/>
      <c r="F285" s="160"/>
      <c r="G285" s="160"/>
      <c r="H285" s="27"/>
      <c r="I285" s="29">
        <f t="shared" ref="I285:K285" si="253">SUM(I286:I289)</f>
        <v>1993.53</v>
      </c>
      <c r="J285" s="29">
        <f t="shared" si="253"/>
        <v>747.18999999999994</v>
      </c>
      <c r="K285" s="29">
        <f t="shared" si="253"/>
        <v>2740.72</v>
      </c>
    </row>
    <row r="286" spans="1:12" ht="51">
      <c r="A286" s="12" t="s">
        <v>424</v>
      </c>
      <c r="B286" s="13" t="s">
        <v>425</v>
      </c>
      <c r="C286" s="14" t="s">
        <v>426</v>
      </c>
      <c r="D286" s="15" t="s">
        <v>113</v>
      </c>
      <c r="E286" s="16">
        <v>0.96</v>
      </c>
      <c r="F286" s="157">
        <v>563.85</v>
      </c>
      <c r="G286" s="157">
        <v>56.38</v>
      </c>
      <c r="H286" s="17">
        <f t="shared" ref="H286:H289" si="254">TRUNC((F286+G286),2)</f>
        <v>620.23</v>
      </c>
      <c r="I286" s="18">
        <f t="shared" ref="I286:I289" si="255">TRUNC((F286*E286),2)</f>
        <v>541.29</v>
      </c>
      <c r="J286" s="18">
        <f t="shared" ref="J286:J289" si="256">TRUNC((G286*E286),2)</f>
        <v>54.12</v>
      </c>
      <c r="K286" s="18">
        <f t="shared" ref="K286:K289" si="257">TRUNC((I286+J286),2)</f>
        <v>595.41</v>
      </c>
      <c r="L286" s="19">
        <f t="shared" ref="L286:L289" si="258">K286</f>
        <v>595.41</v>
      </c>
    </row>
    <row r="287" spans="1:12" ht="51">
      <c r="A287" s="12" t="s">
        <v>427</v>
      </c>
      <c r="B287" s="13" t="s">
        <v>253</v>
      </c>
      <c r="C287" s="14" t="s">
        <v>229</v>
      </c>
      <c r="D287" s="15" t="s">
        <v>42</v>
      </c>
      <c r="E287" s="16">
        <v>15.67</v>
      </c>
      <c r="F287" s="157" t="s">
        <v>254</v>
      </c>
      <c r="G287" s="157" t="s">
        <v>255</v>
      </c>
      <c r="H287" s="17">
        <f t="shared" si="254"/>
        <v>14.91</v>
      </c>
      <c r="I287" s="18">
        <f t="shared" si="255"/>
        <v>158.26</v>
      </c>
      <c r="J287" s="18">
        <f t="shared" si="256"/>
        <v>75.37</v>
      </c>
      <c r="K287" s="18">
        <f t="shared" si="257"/>
        <v>233.63</v>
      </c>
      <c r="L287" s="19">
        <f t="shared" si="258"/>
        <v>233.63</v>
      </c>
    </row>
    <row r="288" spans="1:12" ht="51">
      <c r="A288" s="12" t="s">
        <v>428</v>
      </c>
      <c r="B288" s="13">
        <v>92761</v>
      </c>
      <c r="C288" s="14" t="s">
        <v>236</v>
      </c>
      <c r="D288" s="15" t="s">
        <v>42</v>
      </c>
      <c r="E288" s="16">
        <v>32.869999999999997</v>
      </c>
      <c r="F288" s="157">
        <v>10.33</v>
      </c>
      <c r="G288" s="157">
        <v>2.1</v>
      </c>
      <c r="H288" s="17">
        <f t="shared" si="254"/>
        <v>12.43</v>
      </c>
      <c r="I288" s="18">
        <f t="shared" si="255"/>
        <v>339.54</v>
      </c>
      <c r="J288" s="18">
        <f t="shared" si="256"/>
        <v>69.02</v>
      </c>
      <c r="K288" s="18">
        <f t="shared" si="257"/>
        <v>408.56</v>
      </c>
      <c r="L288" s="19">
        <f t="shared" si="258"/>
        <v>408.56</v>
      </c>
    </row>
    <row r="289" spans="1:12" ht="51">
      <c r="A289" s="12" t="s">
        <v>429</v>
      </c>
      <c r="B289" s="13">
        <v>92467</v>
      </c>
      <c r="C289" s="14" t="s">
        <v>430</v>
      </c>
      <c r="D289" s="15" t="s">
        <v>24</v>
      </c>
      <c r="E289" s="16">
        <v>15.22</v>
      </c>
      <c r="F289" s="157">
        <v>62.71</v>
      </c>
      <c r="G289" s="157">
        <v>36.049999999999997</v>
      </c>
      <c r="H289" s="17">
        <f t="shared" si="254"/>
        <v>98.76</v>
      </c>
      <c r="I289" s="18">
        <f t="shared" si="255"/>
        <v>954.44</v>
      </c>
      <c r="J289" s="18">
        <f t="shared" si="256"/>
        <v>548.67999999999995</v>
      </c>
      <c r="K289" s="18">
        <f t="shared" si="257"/>
        <v>1503.12</v>
      </c>
      <c r="L289" s="19">
        <f t="shared" si="258"/>
        <v>1503.12</v>
      </c>
    </row>
    <row r="290" spans="1:12" ht="12.75">
      <c r="A290" s="26" t="s">
        <v>431</v>
      </c>
      <c r="B290" s="27"/>
      <c r="C290" s="26" t="s">
        <v>432</v>
      </c>
      <c r="D290" s="27"/>
      <c r="E290" s="28"/>
      <c r="F290" s="160"/>
      <c r="G290" s="160"/>
      <c r="H290" s="27"/>
      <c r="I290" s="29">
        <f t="shared" ref="I290:K290" si="259">SUM(I291:I296)</f>
        <v>5824.49</v>
      </c>
      <c r="J290" s="29">
        <f t="shared" si="259"/>
        <v>2281.39</v>
      </c>
      <c r="K290" s="29">
        <f t="shared" si="259"/>
        <v>8105.88</v>
      </c>
    </row>
    <row r="291" spans="1:12" ht="51">
      <c r="A291" s="12" t="s">
        <v>433</v>
      </c>
      <c r="B291" s="13" t="s">
        <v>425</v>
      </c>
      <c r="C291" s="14" t="s">
        <v>426</v>
      </c>
      <c r="D291" s="15" t="s">
        <v>113</v>
      </c>
      <c r="E291" s="16">
        <v>1.91</v>
      </c>
      <c r="F291" s="157">
        <v>563.85</v>
      </c>
      <c r="G291" s="157">
        <v>56.38</v>
      </c>
      <c r="H291" s="17">
        <f t="shared" ref="H291:H296" si="260">TRUNC((F291+G291),2)</f>
        <v>620.23</v>
      </c>
      <c r="I291" s="18">
        <f t="shared" ref="I291:I296" si="261">TRUNC((F291*E291),2)</f>
        <v>1076.95</v>
      </c>
      <c r="J291" s="18">
        <f t="shared" ref="J291:J296" si="262">TRUNC((G291*E291),2)</f>
        <v>107.68</v>
      </c>
      <c r="K291" s="18">
        <f t="shared" ref="K291:K296" si="263">TRUNC((I291+J291),2)</f>
        <v>1184.6300000000001</v>
      </c>
      <c r="L291" s="19">
        <f t="shared" ref="L291:L296" si="264">K291</f>
        <v>1184.6300000000001</v>
      </c>
    </row>
    <row r="292" spans="1:12" ht="51">
      <c r="A292" s="12" t="s">
        <v>434</v>
      </c>
      <c r="B292" s="13" t="s">
        <v>253</v>
      </c>
      <c r="C292" s="14" t="s">
        <v>229</v>
      </c>
      <c r="D292" s="15" t="s">
        <v>42</v>
      </c>
      <c r="E292" s="16">
        <v>49.66</v>
      </c>
      <c r="F292" s="157" t="s">
        <v>254</v>
      </c>
      <c r="G292" s="157" t="s">
        <v>255</v>
      </c>
      <c r="H292" s="17">
        <f t="shared" si="260"/>
        <v>14.91</v>
      </c>
      <c r="I292" s="18">
        <f t="shared" si="261"/>
        <v>501.56</v>
      </c>
      <c r="J292" s="18">
        <f t="shared" si="262"/>
        <v>238.86</v>
      </c>
      <c r="K292" s="18">
        <f t="shared" si="263"/>
        <v>740.42</v>
      </c>
      <c r="L292" s="19">
        <f t="shared" si="264"/>
        <v>740.42</v>
      </c>
    </row>
    <row r="293" spans="1:12" ht="51">
      <c r="A293" s="12" t="s">
        <v>435</v>
      </c>
      <c r="B293" s="13">
        <v>92761</v>
      </c>
      <c r="C293" s="14" t="s">
        <v>236</v>
      </c>
      <c r="D293" s="15" t="s">
        <v>42</v>
      </c>
      <c r="E293" s="16">
        <v>35.159999999999997</v>
      </c>
      <c r="F293" s="157">
        <v>10.33</v>
      </c>
      <c r="G293" s="157">
        <v>2.1</v>
      </c>
      <c r="H293" s="17">
        <f t="shared" si="260"/>
        <v>12.43</v>
      </c>
      <c r="I293" s="18">
        <f t="shared" si="261"/>
        <v>363.2</v>
      </c>
      <c r="J293" s="18">
        <f t="shared" si="262"/>
        <v>73.83</v>
      </c>
      <c r="K293" s="18">
        <f t="shared" si="263"/>
        <v>437.03</v>
      </c>
      <c r="L293" s="19">
        <f t="shared" si="264"/>
        <v>437.03</v>
      </c>
    </row>
    <row r="294" spans="1:12" ht="51">
      <c r="A294" s="12" t="s">
        <v>436</v>
      </c>
      <c r="B294" s="13">
        <v>92762</v>
      </c>
      <c r="C294" s="14" t="s">
        <v>238</v>
      </c>
      <c r="D294" s="15" t="s">
        <v>42</v>
      </c>
      <c r="E294" s="16">
        <v>27.13</v>
      </c>
      <c r="F294" s="157">
        <v>9.5500000000000007</v>
      </c>
      <c r="G294" s="157">
        <v>1.37</v>
      </c>
      <c r="H294" s="17">
        <f t="shared" si="260"/>
        <v>10.92</v>
      </c>
      <c r="I294" s="18">
        <f t="shared" si="261"/>
        <v>259.08999999999997</v>
      </c>
      <c r="J294" s="18">
        <f t="shared" si="262"/>
        <v>37.159999999999997</v>
      </c>
      <c r="K294" s="18">
        <f t="shared" si="263"/>
        <v>296.25</v>
      </c>
      <c r="L294" s="19">
        <f t="shared" si="264"/>
        <v>296.25</v>
      </c>
    </row>
    <row r="295" spans="1:12" ht="51">
      <c r="A295" s="12" t="s">
        <v>437</v>
      </c>
      <c r="B295" s="13">
        <v>92763</v>
      </c>
      <c r="C295" s="14" t="s">
        <v>240</v>
      </c>
      <c r="D295" s="15" t="s">
        <v>42</v>
      </c>
      <c r="E295" s="16">
        <v>67.25</v>
      </c>
      <c r="F295" s="157">
        <v>8.2200000000000006</v>
      </c>
      <c r="G295" s="157">
        <v>0.87</v>
      </c>
      <c r="H295" s="17">
        <f t="shared" si="260"/>
        <v>9.09</v>
      </c>
      <c r="I295" s="18">
        <f t="shared" si="261"/>
        <v>552.79</v>
      </c>
      <c r="J295" s="18">
        <f t="shared" si="262"/>
        <v>58.5</v>
      </c>
      <c r="K295" s="18">
        <f t="shared" si="263"/>
        <v>611.29</v>
      </c>
      <c r="L295" s="19">
        <f t="shared" si="264"/>
        <v>611.29</v>
      </c>
    </row>
    <row r="296" spans="1:12" ht="51">
      <c r="A296" s="12" t="s">
        <v>438</v>
      </c>
      <c r="B296" s="13">
        <v>92467</v>
      </c>
      <c r="C296" s="14" t="s">
        <v>430</v>
      </c>
      <c r="D296" s="15" t="s">
        <v>24</v>
      </c>
      <c r="E296" s="16">
        <v>48.97</v>
      </c>
      <c r="F296" s="157">
        <v>62.71</v>
      </c>
      <c r="G296" s="157">
        <v>36.049999999999997</v>
      </c>
      <c r="H296" s="17">
        <f t="shared" si="260"/>
        <v>98.76</v>
      </c>
      <c r="I296" s="18">
        <f t="shared" si="261"/>
        <v>3070.9</v>
      </c>
      <c r="J296" s="18">
        <f t="shared" si="262"/>
        <v>1765.36</v>
      </c>
      <c r="K296" s="18">
        <f t="shared" si="263"/>
        <v>4836.26</v>
      </c>
      <c r="L296" s="19">
        <f t="shared" si="264"/>
        <v>4836.26</v>
      </c>
    </row>
    <row r="297" spans="1:12" ht="12.75">
      <c r="A297" s="26" t="s">
        <v>439</v>
      </c>
      <c r="B297" s="27"/>
      <c r="C297" s="26" t="s">
        <v>440</v>
      </c>
      <c r="D297" s="27"/>
      <c r="E297" s="28"/>
      <c r="F297" s="160"/>
      <c r="G297" s="160"/>
      <c r="H297" s="27"/>
      <c r="I297" s="29">
        <f t="shared" ref="I297:K297" si="265">SUM(I298:I302)</f>
        <v>3026.02</v>
      </c>
      <c r="J297" s="29">
        <f t="shared" si="265"/>
        <v>1091.42</v>
      </c>
      <c r="K297" s="29">
        <f t="shared" si="265"/>
        <v>4117.4400000000005</v>
      </c>
    </row>
    <row r="298" spans="1:12" ht="51">
      <c r="A298" s="12" t="s">
        <v>441</v>
      </c>
      <c r="B298" s="13" t="s">
        <v>425</v>
      </c>
      <c r="C298" s="14" t="s">
        <v>426</v>
      </c>
      <c r="D298" s="15" t="s">
        <v>113</v>
      </c>
      <c r="E298" s="16">
        <v>1.36</v>
      </c>
      <c r="F298" s="157">
        <v>563.85</v>
      </c>
      <c r="G298" s="157">
        <v>56.38</v>
      </c>
      <c r="H298" s="17">
        <f t="shared" ref="H298:H302" si="266">TRUNC((F298+G298),2)</f>
        <v>620.23</v>
      </c>
      <c r="I298" s="18">
        <f t="shared" ref="I298:I302" si="267">TRUNC((F298*E298),2)</f>
        <v>766.83</v>
      </c>
      <c r="J298" s="18">
        <f t="shared" ref="J298:J302" si="268">TRUNC((G298*E298),2)</f>
        <v>76.67</v>
      </c>
      <c r="K298" s="18">
        <f t="shared" ref="K298:K302" si="269">TRUNC((I298+J298),2)</f>
        <v>843.5</v>
      </c>
      <c r="L298" s="19">
        <f t="shared" ref="L298:L302" si="270">K298</f>
        <v>843.5</v>
      </c>
    </row>
    <row r="299" spans="1:12" ht="51">
      <c r="A299" s="12" t="s">
        <v>442</v>
      </c>
      <c r="B299" s="13">
        <v>92759</v>
      </c>
      <c r="C299" s="14" t="s">
        <v>229</v>
      </c>
      <c r="D299" s="15" t="s">
        <v>42</v>
      </c>
      <c r="E299" s="16">
        <v>27.16</v>
      </c>
      <c r="F299" s="157">
        <v>10.1</v>
      </c>
      <c r="G299" s="157">
        <v>4.8099999999999996</v>
      </c>
      <c r="H299" s="17">
        <f t="shared" si="266"/>
        <v>14.91</v>
      </c>
      <c r="I299" s="18">
        <f t="shared" si="267"/>
        <v>274.31</v>
      </c>
      <c r="J299" s="18">
        <f t="shared" si="268"/>
        <v>130.63</v>
      </c>
      <c r="K299" s="18">
        <f t="shared" si="269"/>
        <v>404.94</v>
      </c>
      <c r="L299" s="19">
        <f t="shared" si="270"/>
        <v>404.94</v>
      </c>
    </row>
    <row r="300" spans="1:12" ht="51">
      <c r="A300" s="12" t="s">
        <v>443</v>
      </c>
      <c r="B300" s="13">
        <v>92761</v>
      </c>
      <c r="C300" s="14" t="s">
        <v>236</v>
      </c>
      <c r="D300" s="15" t="s">
        <v>42</v>
      </c>
      <c r="E300" s="16">
        <v>23.43</v>
      </c>
      <c r="F300" s="157">
        <v>10.33</v>
      </c>
      <c r="G300" s="157">
        <v>2.1</v>
      </c>
      <c r="H300" s="17">
        <f t="shared" si="266"/>
        <v>12.43</v>
      </c>
      <c r="I300" s="18">
        <f t="shared" si="267"/>
        <v>242.03</v>
      </c>
      <c r="J300" s="18">
        <f t="shared" si="268"/>
        <v>49.2</v>
      </c>
      <c r="K300" s="18">
        <f t="shared" si="269"/>
        <v>291.23</v>
      </c>
      <c r="L300" s="19">
        <f t="shared" si="270"/>
        <v>291.23</v>
      </c>
    </row>
    <row r="301" spans="1:12" ht="51">
      <c r="A301" s="12" t="s">
        <v>444</v>
      </c>
      <c r="B301" s="13">
        <v>92762</v>
      </c>
      <c r="C301" s="14" t="s">
        <v>238</v>
      </c>
      <c r="D301" s="15" t="s">
        <v>42</v>
      </c>
      <c r="E301" s="16">
        <v>40.53</v>
      </c>
      <c r="F301" s="157">
        <v>9.5500000000000007</v>
      </c>
      <c r="G301" s="157">
        <v>1.37</v>
      </c>
      <c r="H301" s="17">
        <f t="shared" si="266"/>
        <v>10.92</v>
      </c>
      <c r="I301" s="18">
        <f t="shared" si="267"/>
        <v>387.06</v>
      </c>
      <c r="J301" s="18">
        <f t="shared" si="268"/>
        <v>55.52</v>
      </c>
      <c r="K301" s="18">
        <f t="shared" si="269"/>
        <v>442.58</v>
      </c>
      <c r="L301" s="19">
        <f t="shared" si="270"/>
        <v>442.58</v>
      </c>
    </row>
    <row r="302" spans="1:12" ht="51">
      <c r="A302" s="12" t="s">
        <v>445</v>
      </c>
      <c r="B302" s="13" t="s">
        <v>446</v>
      </c>
      <c r="C302" s="14" t="s">
        <v>430</v>
      </c>
      <c r="D302" s="15" t="s">
        <v>24</v>
      </c>
      <c r="E302" s="16">
        <v>21.62</v>
      </c>
      <c r="F302" s="157" t="s">
        <v>447</v>
      </c>
      <c r="G302" s="157" t="s">
        <v>448</v>
      </c>
      <c r="H302" s="17">
        <f t="shared" si="266"/>
        <v>98.76</v>
      </c>
      <c r="I302" s="18">
        <f t="shared" si="267"/>
        <v>1355.79</v>
      </c>
      <c r="J302" s="18">
        <f t="shared" si="268"/>
        <v>779.4</v>
      </c>
      <c r="K302" s="18">
        <f t="shared" si="269"/>
        <v>2135.19</v>
      </c>
      <c r="L302" s="19">
        <f t="shared" si="270"/>
        <v>2135.19</v>
      </c>
    </row>
    <row r="303" spans="1:12" ht="12.75">
      <c r="A303" s="26" t="s">
        <v>449</v>
      </c>
      <c r="B303" s="27"/>
      <c r="C303" s="26" t="s">
        <v>450</v>
      </c>
      <c r="D303" s="27"/>
      <c r="E303" s="28"/>
      <c r="F303" s="160"/>
      <c r="G303" s="160"/>
      <c r="H303" s="27"/>
      <c r="I303" s="29">
        <f t="shared" ref="I303:K303" si="271">SUM(I304:I307)</f>
        <v>1472.05</v>
      </c>
      <c r="J303" s="29">
        <f t="shared" si="271"/>
        <v>268.12</v>
      </c>
      <c r="K303" s="29">
        <f t="shared" si="271"/>
        <v>1740.1699999999998</v>
      </c>
    </row>
    <row r="304" spans="1:12" ht="51">
      <c r="A304" s="12" t="s">
        <v>451</v>
      </c>
      <c r="B304" s="13" t="s">
        <v>425</v>
      </c>
      <c r="C304" s="14" t="s">
        <v>426</v>
      </c>
      <c r="D304" s="15" t="s">
        <v>113</v>
      </c>
      <c r="E304" s="16">
        <v>1.22</v>
      </c>
      <c r="F304" s="157">
        <v>563.85</v>
      </c>
      <c r="G304" s="157">
        <v>56.38</v>
      </c>
      <c r="H304" s="17">
        <f t="shared" ref="H304:H307" si="272">TRUNC((F304+G304),2)</f>
        <v>620.23</v>
      </c>
      <c r="I304" s="18">
        <f t="shared" ref="I304:I307" si="273">TRUNC((F304*E304),2)</f>
        <v>687.89</v>
      </c>
      <c r="J304" s="18">
        <f t="shared" ref="J304:J307" si="274">TRUNC((G304*E304),2)</f>
        <v>68.78</v>
      </c>
      <c r="K304" s="18">
        <f t="shared" ref="K304:K307" si="275">TRUNC((I304+J304),2)</f>
        <v>756.67</v>
      </c>
      <c r="L304" s="19">
        <f t="shared" ref="L304:L307" si="276">K304</f>
        <v>756.67</v>
      </c>
    </row>
    <row r="305" spans="1:12" ht="51">
      <c r="A305" s="12" t="s">
        <v>452</v>
      </c>
      <c r="B305" s="13" t="s">
        <v>253</v>
      </c>
      <c r="C305" s="14" t="s">
        <v>229</v>
      </c>
      <c r="D305" s="15" t="s">
        <v>42</v>
      </c>
      <c r="E305" s="16">
        <v>20.09</v>
      </c>
      <c r="F305" s="157" t="s">
        <v>254</v>
      </c>
      <c r="G305" s="157" t="s">
        <v>255</v>
      </c>
      <c r="H305" s="17">
        <f t="shared" si="272"/>
        <v>14.91</v>
      </c>
      <c r="I305" s="18">
        <f t="shared" si="273"/>
        <v>202.9</v>
      </c>
      <c r="J305" s="18">
        <f t="shared" si="274"/>
        <v>96.63</v>
      </c>
      <c r="K305" s="18">
        <f t="shared" si="275"/>
        <v>299.52999999999997</v>
      </c>
      <c r="L305" s="19">
        <f t="shared" si="276"/>
        <v>299.52999999999997</v>
      </c>
    </row>
    <row r="306" spans="1:12" ht="51">
      <c r="A306" s="12" t="s">
        <v>453</v>
      </c>
      <c r="B306" s="13">
        <v>92761</v>
      </c>
      <c r="C306" s="14" t="s">
        <v>236</v>
      </c>
      <c r="D306" s="15" t="s">
        <v>42</v>
      </c>
      <c r="E306" s="16">
        <v>40.92</v>
      </c>
      <c r="F306" s="157">
        <v>10.33</v>
      </c>
      <c r="G306" s="157">
        <v>2.1</v>
      </c>
      <c r="H306" s="17">
        <f t="shared" si="272"/>
        <v>12.43</v>
      </c>
      <c r="I306" s="18">
        <f t="shared" si="273"/>
        <v>422.7</v>
      </c>
      <c r="J306" s="18">
        <f t="shared" si="274"/>
        <v>85.93</v>
      </c>
      <c r="K306" s="18">
        <f t="shared" si="275"/>
        <v>508.63</v>
      </c>
      <c r="L306" s="19">
        <f t="shared" si="276"/>
        <v>508.63</v>
      </c>
    </row>
    <row r="307" spans="1:12" ht="51">
      <c r="A307" s="12" t="s">
        <v>454</v>
      </c>
      <c r="B307" s="13">
        <v>92763</v>
      </c>
      <c r="C307" s="14" t="s">
        <v>240</v>
      </c>
      <c r="D307" s="15" t="s">
        <v>42</v>
      </c>
      <c r="E307" s="16">
        <v>19.29</v>
      </c>
      <c r="F307" s="157">
        <v>8.2200000000000006</v>
      </c>
      <c r="G307" s="157">
        <v>0.87</v>
      </c>
      <c r="H307" s="17">
        <f t="shared" si="272"/>
        <v>9.09</v>
      </c>
      <c r="I307" s="18">
        <f t="shared" si="273"/>
        <v>158.56</v>
      </c>
      <c r="J307" s="18">
        <f t="shared" si="274"/>
        <v>16.78</v>
      </c>
      <c r="K307" s="18">
        <f t="shared" si="275"/>
        <v>175.34</v>
      </c>
      <c r="L307" s="19">
        <f t="shared" si="276"/>
        <v>175.34</v>
      </c>
    </row>
    <row r="308" spans="1:12" ht="12.75">
      <c r="A308" s="26" t="s">
        <v>455</v>
      </c>
      <c r="B308" s="27"/>
      <c r="C308" s="26" t="s">
        <v>456</v>
      </c>
      <c r="D308" s="27"/>
      <c r="E308" s="28"/>
      <c r="F308" s="160"/>
      <c r="G308" s="160"/>
      <c r="H308" s="27"/>
      <c r="I308" s="29">
        <f t="shared" ref="I308:K308" si="277">SUM(I309:I312)</f>
        <v>733.21</v>
      </c>
      <c r="J308" s="29">
        <f t="shared" si="277"/>
        <v>276.09000000000003</v>
      </c>
      <c r="K308" s="29">
        <f t="shared" si="277"/>
        <v>1009.3</v>
      </c>
    </row>
    <row r="309" spans="1:12" ht="51">
      <c r="A309" s="12" t="s">
        <v>457</v>
      </c>
      <c r="B309" s="13" t="s">
        <v>425</v>
      </c>
      <c r="C309" s="14" t="s">
        <v>426</v>
      </c>
      <c r="D309" s="15" t="s">
        <v>113</v>
      </c>
      <c r="E309" s="16">
        <v>0.35</v>
      </c>
      <c r="F309" s="157" t="s">
        <v>458</v>
      </c>
      <c r="G309" s="157" t="s">
        <v>459</v>
      </c>
      <c r="H309" s="17">
        <f t="shared" ref="H309:H312" si="278">TRUNC((F309+G309),2)</f>
        <v>620.23</v>
      </c>
      <c r="I309" s="18">
        <f t="shared" ref="I309:I312" si="279">TRUNC((F309*E309),2)</f>
        <v>197.34</v>
      </c>
      <c r="J309" s="18">
        <f t="shared" ref="J309:J312" si="280">TRUNC((G309*E309),2)</f>
        <v>19.73</v>
      </c>
      <c r="K309" s="18">
        <f t="shared" ref="K309:K312" si="281">TRUNC((I309+J309),2)</f>
        <v>217.07</v>
      </c>
      <c r="L309" s="19">
        <f t="shared" ref="L309:L312" si="282">K309</f>
        <v>217.07</v>
      </c>
    </row>
    <row r="310" spans="1:12" ht="51">
      <c r="A310" s="12" t="s">
        <v>460</v>
      </c>
      <c r="B310" s="13" t="s">
        <v>253</v>
      </c>
      <c r="C310" s="14" t="s">
        <v>229</v>
      </c>
      <c r="D310" s="15" t="s">
        <v>42</v>
      </c>
      <c r="E310" s="16">
        <v>5.89</v>
      </c>
      <c r="F310" s="157" t="s">
        <v>254</v>
      </c>
      <c r="G310" s="157" t="s">
        <v>255</v>
      </c>
      <c r="H310" s="17">
        <f t="shared" si="278"/>
        <v>14.91</v>
      </c>
      <c r="I310" s="18">
        <f t="shared" si="279"/>
        <v>59.48</v>
      </c>
      <c r="J310" s="18">
        <f t="shared" si="280"/>
        <v>28.33</v>
      </c>
      <c r="K310" s="18">
        <f t="shared" si="281"/>
        <v>87.81</v>
      </c>
      <c r="L310" s="19">
        <f t="shared" si="282"/>
        <v>87.81</v>
      </c>
    </row>
    <row r="311" spans="1:12" ht="51">
      <c r="A311" s="12" t="s">
        <v>461</v>
      </c>
      <c r="B311" s="13">
        <v>92761</v>
      </c>
      <c r="C311" s="14" t="s">
        <v>236</v>
      </c>
      <c r="D311" s="15" t="s">
        <v>42</v>
      </c>
      <c r="E311" s="16">
        <v>11.94</v>
      </c>
      <c r="F311" s="157">
        <v>10.33</v>
      </c>
      <c r="G311" s="157">
        <v>2.1</v>
      </c>
      <c r="H311" s="17">
        <f t="shared" si="278"/>
        <v>12.43</v>
      </c>
      <c r="I311" s="18">
        <f t="shared" si="279"/>
        <v>123.34</v>
      </c>
      <c r="J311" s="18">
        <f t="shared" si="280"/>
        <v>25.07</v>
      </c>
      <c r="K311" s="18">
        <f t="shared" si="281"/>
        <v>148.41</v>
      </c>
      <c r="L311" s="19">
        <f t="shared" si="282"/>
        <v>148.41</v>
      </c>
    </row>
    <row r="312" spans="1:12" ht="51">
      <c r="A312" s="12" t="s">
        <v>462</v>
      </c>
      <c r="B312" s="13" t="s">
        <v>446</v>
      </c>
      <c r="C312" s="14" t="s">
        <v>430</v>
      </c>
      <c r="D312" s="15" t="s">
        <v>24</v>
      </c>
      <c r="E312" s="16">
        <v>5.63</v>
      </c>
      <c r="F312" s="157" t="s">
        <v>447</v>
      </c>
      <c r="G312" s="157" t="s">
        <v>448</v>
      </c>
      <c r="H312" s="17">
        <f t="shared" si="278"/>
        <v>98.76</v>
      </c>
      <c r="I312" s="18">
        <f t="shared" si="279"/>
        <v>353.05</v>
      </c>
      <c r="J312" s="18">
        <f t="shared" si="280"/>
        <v>202.96</v>
      </c>
      <c r="K312" s="18">
        <f t="shared" si="281"/>
        <v>556.01</v>
      </c>
      <c r="L312" s="19">
        <f t="shared" si="282"/>
        <v>556.01</v>
      </c>
    </row>
    <row r="313" spans="1:12" ht="12.75">
      <c r="A313" s="26" t="s">
        <v>463</v>
      </c>
      <c r="B313" s="27"/>
      <c r="C313" s="26" t="s">
        <v>464</v>
      </c>
      <c r="D313" s="27"/>
      <c r="E313" s="28"/>
      <c r="F313" s="160"/>
      <c r="G313" s="160"/>
      <c r="H313" s="27"/>
      <c r="I313" s="29">
        <f t="shared" ref="I313:K313" si="283">SUM(I314:I317)</f>
        <v>3004.21</v>
      </c>
      <c r="J313" s="29">
        <f t="shared" si="283"/>
        <v>1127.5999999999999</v>
      </c>
      <c r="K313" s="29">
        <f t="shared" si="283"/>
        <v>4131.8100000000004</v>
      </c>
    </row>
    <row r="314" spans="1:12" ht="51">
      <c r="A314" s="12" t="s">
        <v>441</v>
      </c>
      <c r="B314" s="13" t="s">
        <v>425</v>
      </c>
      <c r="C314" s="14" t="s">
        <v>426</v>
      </c>
      <c r="D314" s="15" t="s">
        <v>113</v>
      </c>
      <c r="E314" s="16">
        <v>1.45</v>
      </c>
      <c r="F314" s="157" t="s">
        <v>458</v>
      </c>
      <c r="G314" s="157" t="s">
        <v>459</v>
      </c>
      <c r="H314" s="17">
        <f t="shared" ref="H314:H317" si="284">TRUNC((F314+G314),2)</f>
        <v>620.23</v>
      </c>
      <c r="I314" s="18">
        <f t="shared" ref="I314:I317" si="285">TRUNC((F314*E314),2)</f>
        <v>817.58</v>
      </c>
      <c r="J314" s="18">
        <f t="shared" ref="J314:J317" si="286">TRUNC((G314*E314),2)</f>
        <v>81.75</v>
      </c>
      <c r="K314" s="18">
        <f t="shared" ref="K314:K317" si="287">TRUNC((I314+J314),2)</f>
        <v>899.33</v>
      </c>
      <c r="L314" s="19">
        <f t="shared" ref="L314:L317" si="288">K314</f>
        <v>899.33</v>
      </c>
    </row>
    <row r="315" spans="1:12" ht="51">
      <c r="A315" s="12" t="s">
        <v>442</v>
      </c>
      <c r="B315" s="13">
        <v>92759</v>
      </c>
      <c r="C315" s="14" t="s">
        <v>229</v>
      </c>
      <c r="D315" s="15" t="s">
        <v>42</v>
      </c>
      <c r="E315" s="16">
        <v>23.98</v>
      </c>
      <c r="F315" s="157">
        <v>10.1</v>
      </c>
      <c r="G315" s="157">
        <v>4.8099999999999996</v>
      </c>
      <c r="H315" s="17">
        <f t="shared" si="284"/>
        <v>14.91</v>
      </c>
      <c r="I315" s="18">
        <f t="shared" si="285"/>
        <v>242.19</v>
      </c>
      <c r="J315" s="18">
        <f t="shared" si="286"/>
        <v>115.34</v>
      </c>
      <c r="K315" s="18">
        <f t="shared" si="287"/>
        <v>357.53</v>
      </c>
      <c r="L315" s="19">
        <f t="shared" si="288"/>
        <v>357.53</v>
      </c>
    </row>
    <row r="316" spans="1:12" ht="51">
      <c r="A316" s="12" t="s">
        <v>443</v>
      </c>
      <c r="B316" s="13" t="s">
        <v>385</v>
      </c>
      <c r="C316" s="14" t="s">
        <v>236</v>
      </c>
      <c r="D316" s="15" t="s">
        <v>42</v>
      </c>
      <c r="E316" s="16">
        <v>48.79</v>
      </c>
      <c r="F316" s="157" t="s">
        <v>386</v>
      </c>
      <c r="G316" s="157" t="s">
        <v>387</v>
      </c>
      <c r="H316" s="17">
        <f t="shared" si="284"/>
        <v>12.43</v>
      </c>
      <c r="I316" s="18">
        <f t="shared" si="285"/>
        <v>504</v>
      </c>
      <c r="J316" s="18">
        <f t="shared" si="286"/>
        <v>102.45</v>
      </c>
      <c r="K316" s="18">
        <f t="shared" si="287"/>
        <v>606.45000000000005</v>
      </c>
      <c r="L316" s="19">
        <f t="shared" si="288"/>
        <v>606.45000000000005</v>
      </c>
    </row>
    <row r="317" spans="1:12" ht="51">
      <c r="A317" s="12" t="s">
        <v>444</v>
      </c>
      <c r="B317" s="13" t="s">
        <v>446</v>
      </c>
      <c r="C317" s="14" t="s">
        <v>430</v>
      </c>
      <c r="D317" s="15" t="s">
        <v>24</v>
      </c>
      <c r="E317" s="16">
        <v>22.97</v>
      </c>
      <c r="F317" s="157" t="s">
        <v>447</v>
      </c>
      <c r="G317" s="157" t="s">
        <v>448</v>
      </c>
      <c r="H317" s="17">
        <f t="shared" si="284"/>
        <v>98.76</v>
      </c>
      <c r="I317" s="18">
        <f t="shared" si="285"/>
        <v>1440.44</v>
      </c>
      <c r="J317" s="18">
        <f t="shared" si="286"/>
        <v>828.06</v>
      </c>
      <c r="K317" s="18">
        <f t="shared" si="287"/>
        <v>2268.5</v>
      </c>
      <c r="L317" s="19">
        <f t="shared" si="288"/>
        <v>2268.5</v>
      </c>
    </row>
    <row r="318" spans="1:12" ht="12.75">
      <c r="A318" s="26" t="s">
        <v>465</v>
      </c>
      <c r="B318" s="27"/>
      <c r="C318" s="26" t="s">
        <v>466</v>
      </c>
      <c r="D318" s="27"/>
      <c r="E318" s="28"/>
      <c r="F318" s="160"/>
      <c r="G318" s="160"/>
      <c r="H318" s="27"/>
      <c r="I318" s="29">
        <f t="shared" ref="I318:K318" si="289">SUM(I319:I322)</f>
        <v>894.59999999999991</v>
      </c>
      <c r="J318" s="29">
        <f t="shared" si="289"/>
        <v>336.35</v>
      </c>
      <c r="K318" s="29">
        <f t="shared" si="289"/>
        <v>1230.95</v>
      </c>
    </row>
    <row r="319" spans="1:12" ht="51">
      <c r="A319" s="12" t="s">
        <v>467</v>
      </c>
      <c r="B319" s="13" t="s">
        <v>425</v>
      </c>
      <c r="C319" s="14" t="s">
        <v>426</v>
      </c>
      <c r="D319" s="15" t="s">
        <v>113</v>
      </c>
      <c r="E319" s="16">
        <v>0.43</v>
      </c>
      <c r="F319" s="157">
        <v>563.85</v>
      </c>
      <c r="G319" s="157">
        <v>56.38</v>
      </c>
      <c r="H319" s="17">
        <f t="shared" ref="H319:H322" si="290">TRUNC((F319+G319),2)</f>
        <v>620.23</v>
      </c>
      <c r="I319" s="18">
        <f t="shared" ref="I319:I322" si="291">TRUNC((F319*E319),2)</f>
        <v>242.45</v>
      </c>
      <c r="J319" s="18">
        <f t="shared" ref="J319:J322" si="292">TRUNC((G319*E319),2)</f>
        <v>24.24</v>
      </c>
      <c r="K319" s="18">
        <f t="shared" ref="K319:K322" si="293">TRUNC((I319+J319),2)</f>
        <v>266.69</v>
      </c>
      <c r="L319" s="19">
        <f t="shared" ref="L319:L322" si="294">K319</f>
        <v>266.69</v>
      </c>
    </row>
    <row r="320" spans="1:12" ht="51">
      <c r="A320" s="12" t="s">
        <v>468</v>
      </c>
      <c r="B320" s="13">
        <v>92759</v>
      </c>
      <c r="C320" s="14" t="s">
        <v>229</v>
      </c>
      <c r="D320" s="15" t="s">
        <v>42</v>
      </c>
      <c r="E320" s="16">
        <v>7.23</v>
      </c>
      <c r="F320" s="157">
        <v>10.1</v>
      </c>
      <c r="G320" s="157">
        <v>4.8099999999999996</v>
      </c>
      <c r="H320" s="17">
        <f t="shared" si="290"/>
        <v>14.91</v>
      </c>
      <c r="I320" s="18">
        <f t="shared" si="291"/>
        <v>73.02</v>
      </c>
      <c r="J320" s="18">
        <f t="shared" si="292"/>
        <v>34.770000000000003</v>
      </c>
      <c r="K320" s="18">
        <f t="shared" si="293"/>
        <v>107.79</v>
      </c>
      <c r="L320" s="19">
        <f t="shared" si="294"/>
        <v>107.79</v>
      </c>
    </row>
    <row r="321" spans="1:12" ht="51">
      <c r="A321" s="12" t="s">
        <v>469</v>
      </c>
      <c r="B321" s="13" t="s">
        <v>385</v>
      </c>
      <c r="C321" s="14" t="s">
        <v>236</v>
      </c>
      <c r="D321" s="15" t="s">
        <v>42</v>
      </c>
      <c r="E321" s="16">
        <v>14.48</v>
      </c>
      <c r="F321" s="157" t="s">
        <v>386</v>
      </c>
      <c r="G321" s="157" t="s">
        <v>387</v>
      </c>
      <c r="H321" s="17">
        <f t="shared" si="290"/>
        <v>12.43</v>
      </c>
      <c r="I321" s="18">
        <f t="shared" si="291"/>
        <v>149.57</v>
      </c>
      <c r="J321" s="18">
        <f t="shared" si="292"/>
        <v>30.4</v>
      </c>
      <c r="K321" s="18">
        <f t="shared" si="293"/>
        <v>179.97</v>
      </c>
      <c r="L321" s="19">
        <f t="shared" si="294"/>
        <v>179.97</v>
      </c>
    </row>
    <row r="322" spans="1:12" ht="51">
      <c r="A322" s="12" t="s">
        <v>470</v>
      </c>
      <c r="B322" s="13">
        <v>92467</v>
      </c>
      <c r="C322" s="14" t="s">
        <v>430</v>
      </c>
      <c r="D322" s="15" t="s">
        <v>24</v>
      </c>
      <c r="E322" s="16">
        <v>6.85</v>
      </c>
      <c r="F322" s="157">
        <v>62.71</v>
      </c>
      <c r="G322" s="157">
        <v>36.049999999999997</v>
      </c>
      <c r="H322" s="17">
        <f t="shared" si="290"/>
        <v>98.76</v>
      </c>
      <c r="I322" s="18">
        <f t="shared" si="291"/>
        <v>429.56</v>
      </c>
      <c r="J322" s="18">
        <f t="shared" si="292"/>
        <v>246.94</v>
      </c>
      <c r="K322" s="18">
        <f t="shared" si="293"/>
        <v>676.5</v>
      </c>
      <c r="L322" s="19">
        <f t="shared" si="294"/>
        <v>676.5</v>
      </c>
    </row>
    <row r="323" spans="1:12" ht="12.75">
      <c r="A323" s="26" t="s">
        <v>471</v>
      </c>
      <c r="B323" s="27"/>
      <c r="C323" s="26" t="s">
        <v>472</v>
      </c>
      <c r="D323" s="27"/>
      <c r="E323" s="28"/>
      <c r="F323" s="160"/>
      <c r="G323" s="160"/>
      <c r="H323" s="27"/>
      <c r="I323" s="29">
        <f t="shared" ref="I323:K323" si="295">SUM(I324:I328)</f>
        <v>7632.9</v>
      </c>
      <c r="J323" s="29">
        <f t="shared" si="295"/>
        <v>2706.45</v>
      </c>
      <c r="K323" s="29">
        <f t="shared" si="295"/>
        <v>10339.349999999999</v>
      </c>
    </row>
    <row r="324" spans="1:12" ht="51">
      <c r="A324" s="12" t="s">
        <v>473</v>
      </c>
      <c r="B324" s="13" t="s">
        <v>425</v>
      </c>
      <c r="C324" s="14" t="s">
        <v>426</v>
      </c>
      <c r="D324" s="15" t="s">
        <v>113</v>
      </c>
      <c r="E324" s="16">
        <v>3.19</v>
      </c>
      <c r="F324" s="157">
        <v>563.85</v>
      </c>
      <c r="G324" s="157">
        <v>56.38</v>
      </c>
      <c r="H324" s="17">
        <f t="shared" ref="H324:H328" si="296">TRUNC((F324+G324),2)</f>
        <v>620.23</v>
      </c>
      <c r="I324" s="18">
        <f t="shared" ref="I324:I328" si="297">TRUNC((F324*E324),2)</f>
        <v>1798.68</v>
      </c>
      <c r="J324" s="18">
        <f t="shared" ref="J324:J328" si="298">TRUNC((G324*E324),2)</f>
        <v>179.85</v>
      </c>
      <c r="K324" s="18">
        <f t="shared" ref="K324:K328" si="299">TRUNC((I324+J324),2)</f>
        <v>1978.53</v>
      </c>
      <c r="L324" s="19">
        <f t="shared" ref="L324:L328" si="300">K324</f>
        <v>1978.53</v>
      </c>
    </row>
    <row r="325" spans="1:12" ht="51">
      <c r="A325" s="12" t="s">
        <v>474</v>
      </c>
      <c r="B325" s="13">
        <v>92759</v>
      </c>
      <c r="C325" s="14" t="s">
        <v>229</v>
      </c>
      <c r="D325" s="15" t="s">
        <v>42</v>
      </c>
      <c r="E325" s="16">
        <v>107.87</v>
      </c>
      <c r="F325" s="157">
        <v>10.1</v>
      </c>
      <c r="G325" s="157">
        <v>4.8099999999999996</v>
      </c>
      <c r="H325" s="17">
        <f t="shared" si="296"/>
        <v>14.91</v>
      </c>
      <c r="I325" s="18">
        <f t="shared" si="297"/>
        <v>1089.48</v>
      </c>
      <c r="J325" s="18">
        <f t="shared" si="298"/>
        <v>518.85</v>
      </c>
      <c r="K325" s="18">
        <f t="shared" si="299"/>
        <v>1608.33</v>
      </c>
      <c r="L325" s="19">
        <f t="shared" si="300"/>
        <v>1608.33</v>
      </c>
    </row>
    <row r="326" spans="1:12" ht="51">
      <c r="A326" s="12" t="s">
        <v>475</v>
      </c>
      <c r="B326" s="13">
        <v>92761</v>
      </c>
      <c r="C326" s="14" t="s">
        <v>236</v>
      </c>
      <c r="D326" s="15" t="s">
        <v>42</v>
      </c>
      <c r="E326" s="16">
        <v>68.45</v>
      </c>
      <c r="F326" s="157">
        <v>10.33</v>
      </c>
      <c r="G326" s="157">
        <v>2.1</v>
      </c>
      <c r="H326" s="17">
        <f t="shared" si="296"/>
        <v>12.43</v>
      </c>
      <c r="I326" s="18">
        <f t="shared" si="297"/>
        <v>707.08</v>
      </c>
      <c r="J326" s="18">
        <f t="shared" si="298"/>
        <v>143.74</v>
      </c>
      <c r="K326" s="18">
        <f t="shared" si="299"/>
        <v>850.82</v>
      </c>
      <c r="L326" s="19">
        <f t="shared" si="300"/>
        <v>850.82</v>
      </c>
    </row>
    <row r="327" spans="1:12" ht="51">
      <c r="A327" s="12" t="s">
        <v>476</v>
      </c>
      <c r="B327" s="13" t="s">
        <v>288</v>
      </c>
      <c r="C327" s="14" t="s">
        <v>238</v>
      </c>
      <c r="D327" s="15" t="s">
        <v>42</v>
      </c>
      <c r="E327" s="16">
        <v>110.95</v>
      </c>
      <c r="F327" s="157" t="s">
        <v>289</v>
      </c>
      <c r="G327" s="157" t="s">
        <v>290</v>
      </c>
      <c r="H327" s="17">
        <f t="shared" si="296"/>
        <v>10.92</v>
      </c>
      <c r="I327" s="18">
        <f t="shared" si="297"/>
        <v>1059.57</v>
      </c>
      <c r="J327" s="18">
        <f t="shared" si="298"/>
        <v>152</v>
      </c>
      <c r="K327" s="18">
        <f t="shared" si="299"/>
        <v>1211.57</v>
      </c>
      <c r="L327" s="19">
        <f t="shared" si="300"/>
        <v>1211.57</v>
      </c>
    </row>
    <row r="328" spans="1:12" ht="51">
      <c r="A328" s="12" t="s">
        <v>477</v>
      </c>
      <c r="B328" s="13" t="s">
        <v>446</v>
      </c>
      <c r="C328" s="14" t="s">
        <v>430</v>
      </c>
      <c r="D328" s="15" t="s">
        <v>24</v>
      </c>
      <c r="E328" s="16">
        <v>47.49</v>
      </c>
      <c r="F328" s="157" t="s">
        <v>447</v>
      </c>
      <c r="G328" s="157" t="s">
        <v>448</v>
      </c>
      <c r="H328" s="17">
        <f t="shared" si="296"/>
        <v>98.76</v>
      </c>
      <c r="I328" s="18">
        <f t="shared" si="297"/>
        <v>2978.09</v>
      </c>
      <c r="J328" s="18">
        <f t="shared" si="298"/>
        <v>1712.01</v>
      </c>
      <c r="K328" s="18">
        <f t="shared" si="299"/>
        <v>4690.1000000000004</v>
      </c>
      <c r="L328" s="19">
        <f t="shared" si="300"/>
        <v>4690.1000000000004</v>
      </c>
    </row>
    <row r="329" spans="1:12" ht="12.75">
      <c r="A329" s="26" t="s">
        <v>478</v>
      </c>
      <c r="B329" s="27"/>
      <c r="C329" s="26" t="s">
        <v>479</v>
      </c>
      <c r="D329" s="27"/>
      <c r="E329" s="28"/>
      <c r="F329" s="160"/>
      <c r="G329" s="160"/>
      <c r="H329" s="27"/>
      <c r="I329" s="29">
        <f t="shared" ref="I329:K329" si="301">SUM(I330:I333)</f>
        <v>7181.84</v>
      </c>
      <c r="J329" s="29">
        <f t="shared" si="301"/>
        <v>2677.23</v>
      </c>
      <c r="K329" s="29">
        <f t="shared" si="301"/>
        <v>9859.07</v>
      </c>
    </row>
    <row r="330" spans="1:12" ht="51">
      <c r="A330" s="12" t="s">
        <v>480</v>
      </c>
      <c r="B330" s="13" t="s">
        <v>425</v>
      </c>
      <c r="C330" s="14" t="s">
        <v>426</v>
      </c>
      <c r="D330" s="15" t="s">
        <v>113</v>
      </c>
      <c r="E330" s="16">
        <v>3.19</v>
      </c>
      <c r="F330" s="157" t="s">
        <v>458</v>
      </c>
      <c r="G330" s="157" t="s">
        <v>459</v>
      </c>
      <c r="H330" s="17">
        <f t="shared" ref="H330:H333" si="302">TRUNC((F330+G330),2)</f>
        <v>620.23</v>
      </c>
      <c r="I330" s="18">
        <f t="shared" ref="I330:I333" si="303">TRUNC((F330*E330),2)</f>
        <v>1798.68</v>
      </c>
      <c r="J330" s="18">
        <f t="shared" ref="J330:J333" si="304">TRUNC((G330*E330),2)</f>
        <v>179.85</v>
      </c>
      <c r="K330" s="18">
        <f t="shared" ref="K330:K333" si="305">TRUNC((I330+J330),2)</f>
        <v>1978.53</v>
      </c>
      <c r="L330" s="19">
        <f t="shared" ref="L330:L333" si="306">K330</f>
        <v>1978.53</v>
      </c>
    </row>
    <row r="331" spans="1:12" ht="51">
      <c r="A331" s="12" t="s">
        <v>481</v>
      </c>
      <c r="B331" s="13" t="s">
        <v>253</v>
      </c>
      <c r="C331" s="14" t="s">
        <v>229</v>
      </c>
      <c r="D331" s="15" t="s">
        <v>42</v>
      </c>
      <c r="E331" s="16">
        <v>107.87</v>
      </c>
      <c r="F331" s="157" t="s">
        <v>254</v>
      </c>
      <c r="G331" s="157" t="s">
        <v>255</v>
      </c>
      <c r="H331" s="17">
        <f t="shared" si="302"/>
        <v>14.91</v>
      </c>
      <c r="I331" s="18">
        <f t="shared" si="303"/>
        <v>1089.48</v>
      </c>
      <c r="J331" s="18">
        <f t="shared" si="304"/>
        <v>518.85</v>
      </c>
      <c r="K331" s="18">
        <f t="shared" si="305"/>
        <v>1608.33</v>
      </c>
      <c r="L331" s="19">
        <f t="shared" si="306"/>
        <v>1608.33</v>
      </c>
    </row>
    <row r="332" spans="1:12" ht="51">
      <c r="A332" s="12" t="s">
        <v>482</v>
      </c>
      <c r="B332" s="13" t="s">
        <v>385</v>
      </c>
      <c r="C332" s="14" t="s">
        <v>236</v>
      </c>
      <c r="D332" s="15" t="s">
        <v>42</v>
      </c>
      <c r="E332" s="16">
        <v>127.6</v>
      </c>
      <c r="F332" s="157" t="s">
        <v>386</v>
      </c>
      <c r="G332" s="157" t="s">
        <v>387</v>
      </c>
      <c r="H332" s="17">
        <f t="shared" si="302"/>
        <v>12.43</v>
      </c>
      <c r="I332" s="18">
        <f t="shared" si="303"/>
        <v>1318.1</v>
      </c>
      <c r="J332" s="18">
        <f t="shared" si="304"/>
        <v>267.95999999999998</v>
      </c>
      <c r="K332" s="18">
        <f t="shared" si="305"/>
        <v>1586.06</v>
      </c>
      <c r="L332" s="19">
        <f t="shared" si="306"/>
        <v>1586.06</v>
      </c>
    </row>
    <row r="333" spans="1:12" ht="51">
      <c r="A333" s="12" t="s">
        <v>483</v>
      </c>
      <c r="B333" s="13" t="s">
        <v>446</v>
      </c>
      <c r="C333" s="14" t="s">
        <v>430</v>
      </c>
      <c r="D333" s="15" t="s">
        <v>24</v>
      </c>
      <c r="E333" s="16">
        <v>47.45</v>
      </c>
      <c r="F333" s="157" t="s">
        <v>447</v>
      </c>
      <c r="G333" s="157" t="s">
        <v>448</v>
      </c>
      <c r="H333" s="17">
        <f t="shared" si="302"/>
        <v>98.76</v>
      </c>
      <c r="I333" s="18">
        <f t="shared" si="303"/>
        <v>2975.58</v>
      </c>
      <c r="J333" s="18">
        <f t="shared" si="304"/>
        <v>1710.57</v>
      </c>
      <c r="K333" s="18">
        <f t="shared" si="305"/>
        <v>4686.1499999999996</v>
      </c>
      <c r="L333" s="19">
        <f t="shared" si="306"/>
        <v>4686.1499999999996</v>
      </c>
    </row>
    <row r="334" spans="1:12" ht="12.75">
      <c r="A334" s="22" t="s">
        <v>484</v>
      </c>
      <c r="B334" s="23"/>
      <c r="C334" s="22" t="s">
        <v>485</v>
      </c>
      <c r="D334" s="23"/>
      <c r="E334" s="24"/>
      <c r="F334" s="159"/>
      <c r="G334" s="159"/>
      <c r="H334" s="23"/>
      <c r="I334" s="25">
        <f t="shared" ref="I334:K334" si="307">I335+I340+I344</f>
        <v>17869.37</v>
      </c>
      <c r="J334" s="25">
        <f t="shared" si="307"/>
        <v>3333.69</v>
      </c>
      <c r="K334" s="25">
        <f t="shared" si="307"/>
        <v>21203.059999999998</v>
      </c>
    </row>
    <row r="335" spans="1:12" ht="12.75">
      <c r="A335" s="26" t="s">
        <v>486</v>
      </c>
      <c r="B335" s="27"/>
      <c r="C335" s="26" t="s">
        <v>487</v>
      </c>
      <c r="D335" s="27"/>
      <c r="E335" s="28"/>
      <c r="F335" s="160"/>
      <c r="G335" s="160"/>
      <c r="H335" s="27"/>
      <c r="I335" s="29">
        <f t="shared" ref="I335:K335" si="308">SUM(I336:I339)</f>
        <v>4923.6399999999994</v>
      </c>
      <c r="J335" s="29">
        <f t="shared" si="308"/>
        <v>974.71</v>
      </c>
      <c r="K335" s="29">
        <f t="shared" si="308"/>
        <v>5898.3499999999995</v>
      </c>
    </row>
    <row r="336" spans="1:12" ht="51">
      <c r="A336" s="12" t="s">
        <v>488</v>
      </c>
      <c r="B336" s="13" t="s">
        <v>489</v>
      </c>
      <c r="C336" s="14" t="s">
        <v>490</v>
      </c>
      <c r="D336" s="15" t="s">
        <v>24</v>
      </c>
      <c r="E336" s="16">
        <v>45.39</v>
      </c>
      <c r="F336" s="157" t="s">
        <v>491</v>
      </c>
      <c r="G336" s="157" t="s">
        <v>492</v>
      </c>
      <c r="H336" s="17">
        <f t="shared" ref="H336:H339" si="309">TRUNC((F336+G336),2)</f>
        <v>44.25</v>
      </c>
      <c r="I336" s="18">
        <f t="shared" ref="I336:I339" si="310">TRUNC((F336*E336),2)</f>
        <v>1270.01</v>
      </c>
      <c r="J336" s="18">
        <f t="shared" ref="J336:J339" si="311">TRUNC((G336*E336),2)</f>
        <v>738.49</v>
      </c>
      <c r="K336" s="18">
        <f t="shared" ref="K336:K339" si="312">TRUNC((I336+J336),2)</f>
        <v>2008.5</v>
      </c>
      <c r="L336" s="19">
        <f t="shared" ref="L336:L339" si="313">K336</f>
        <v>2008.5</v>
      </c>
    </row>
    <row r="337" spans="1:12" ht="38.25">
      <c r="A337" s="12" t="s">
        <v>493</v>
      </c>
      <c r="B337" s="13" t="s">
        <v>226</v>
      </c>
      <c r="C337" s="14" t="s">
        <v>227</v>
      </c>
      <c r="D337" s="15" t="s">
        <v>113</v>
      </c>
      <c r="E337" s="16">
        <v>6.35</v>
      </c>
      <c r="F337" s="157" t="s">
        <v>250</v>
      </c>
      <c r="G337" s="157" t="s">
        <v>251</v>
      </c>
      <c r="H337" s="17">
        <f t="shared" si="309"/>
        <v>610.38</v>
      </c>
      <c r="I337" s="18">
        <f t="shared" si="310"/>
        <v>3642.93</v>
      </c>
      <c r="J337" s="18">
        <f t="shared" si="311"/>
        <v>232.98</v>
      </c>
      <c r="K337" s="18">
        <f t="shared" si="312"/>
        <v>3875.91</v>
      </c>
      <c r="L337" s="19">
        <f t="shared" si="313"/>
        <v>3875.91</v>
      </c>
    </row>
    <row r="338" spans="1:12" ht="51">
      <c r="A338" s="12" t="s">
        <v>494</v>
      </c>
      <c r="B338" s="13" t="s">
        <v>495</v>
      </c>
      <c r="C338" s="14" t="s">
        <v>496</v>
      </c>
      <c r="D338" s="15" t="s">
        <v>42</v>
      </c>
      <c r="E338" s="16">
        <v>0.73</v>
      </c>
      <c r="F338" s="157" t="s">
        <v>497</v>
      </c>
      <c r="G338" s="157" t="s">
        <v>498</v>
      </c>
      <c r="H338" s="17">
        <f t="shared" si="309"/>
        <v>12.9</v>
      </c>
      <c r="I338" s="18">
        <f t="shared" si="310"/>
        <v>7.48</v>
      </c>
      <c r="J338" s="18">
        <f t="shared" si="311"/>
        <v>1.92</v>
      </c>
      <c r="K338" s="18">
        <f t="shared" si="312"/>
        <v>9.4</v>
      </c>
      <c r="L338" s="19">
        <f t="shared" si="313"/>
        <v>9.4</v>
      </c>
    </row>
    <row r="339" spans="1:12" ht="51">
      <c r="A339" s="12" t="s">
        <v>499</v>
      </c>
      <c r="B339" s="13">
        <v>92768</v>
      </c>
      <c r="C339" s="14" t="s">
        <v>500</v>
      </c>
      <c r="D339" s="15" t="s">
        <v>42</v>
      </c>
      <c r="E339" s="16">
        <v>0.32</v>
      </c>
      <c r="F339" s="157">
        <v>10.07</v>
      </c>
      <c r="G339" s="157">
        <v>4.13</v>
      </c>
      <c r="H339" s="17">
        <f t="shared" si="309"/>
        <v>14.2</v>
      </c>
      <c r="I339" s="18">
        <f t="shared" si="310"/>
        <v>3.22</v>
      </c>
      <c r="J339" s="18">
        <f t="shared" si="311"/>
        <v>1.32</v>
      </c>
      <c r="K339" s="18">
        <f t="shared" si="312"/>
        <v>4.54</v>
      </c>
      <c r="L339" s="19">
        <f t="shared" si="313"/>
        <v>4.54</v>
      </c>
    </row>
    <row r="340" spans="1:12" ht="12.75">
      <c r="A340" s="26" t="s">
        <v>501</v>
      </c>
      <c r="B340" s="27"/>
      <c r="C340" s="26" t="s">
        <v>502</v>
      </c>
      <c r="D340" s="27"/>
      <c r="E340" s="28"/>
      <c r="F340" s="160"/>
      <c r="G340" s="160"/>
      <c r="H340" s="27"/>
      <c r="I340" s="29">
        <f t="shared" ref="I340:K340" si="314">SUM(I341:I343)</f>
        <v>5723.4</v>
      </c>
      <c r="J340" s="29">
        <f t="shared" si="314"/>
        <v>943.18999999999994</v>
      </c>
      <c r="K340" s="29">
        <f t="shared" si="314"/>
        <v>6666.59</v>
      </c>
    </row>
    <row r="341" spans="1:12" ht="51">
      <c r="A341" s="12" t="s">
        <v>503</v>
      </c>
      <c r="B341" s="30" t="s">
        <v>504</v>
      </c>
      <c r="C341" s="31" t="s">
        <v>505</v>
      </c>
      <c r="D341" s="32" t="s">
        <v>24</v>
      </c>
      <c r="E341" s="18">
        <v>24.66</v>
      </c>
      <c r="F341" s="157">
        <v>156.72999999999999</v>
      </c>
      <c r="G341" s="157">
        <v>33.299999999999997</v>
      </c>
      <c r="H341" s="17">
        <f t="shared" ref="H341:H343" si="315">TRUNC((F341+G341),2)</f>
        <v>190.03</v>
      </c>
      <c r="I341" s="18">
        <f t="shared" ref="I341:I343" si="316">TRUNC((F341*E341),2)</f>
        <v>3864.96</v>
      </c>
      <c r="J341" s="18">
        <f t="shared" ref="J341:J343" si="317">TRUNC((G341*E341),2)</f>
        <v>821.17</v>
      </c>
      <c r="K341" s="18">
        <f t="shared" ref="K341:K343" si="318">TRUNC((I341+J341),2)</f>
        <v>4686.13</v>
      </c>
      <c r="L341" s="19">
        <f t="shared" ref="L341:L343" si="319">K341</f>
        <v>4686.13</v>
      </c>
    </row>
    <row r="342" spans="1:12" ht="38.25">
      <c r="A342" s="12" t="s">
        <v>506</v>
      </c>
      <c r="B342" s="30">
        <v>97088</v>
      </c>
      <c r="C342" s="31" t="s">
        <v>507</v>
      </c>
      <c r="D342" s="32" t="s">
        <v>42</v>
      </c>
      <c r="E342" s="18">
        <v>36.49</v>
      </c>
      <c r="F342" s="157">
        <v>15.92</v>
      </c>
      <c r="G342" s="157">
        <v>1.38</v>
      </c>
      <c r="H342" s="17">
        <f t="shared" si="315"/>
        <v>17.3</v>
      </c>
      <c r="I342" s="18">
        <f t="shared" si="316"/>
        <v>580.91999999999996</v>
      </c>
      <c r="J342" s="18">
        <f t="shared" si="317"/>
        <v>50.35</v>
      </c>
      <c r="K342" s="18">
        <f t="shared" si="318"/>
        <v>631.27</v>
      </c>
      <c r="L342" s="19">
        <f t="shared" si="319"/>
        <v>631.27</v>
      </c>
    </row>
    <row r="343" spans="1:12" ht="51">
      <c r="A343" s="12" t="s">
        <v>508</v>
      </c>
      <c r="B343" s="30">
        <v>103003</v>
      </c>
      <c r="C343" s="31" t="s">
        <v>509</v>
      </c>
      <c r="D343" s="32" t="s">
        <v>17</v>
      </c>
      <c r="E343" s="18">
        <v>3</v>
      </c>
      <c r="F343" s="157">
        <v>425.84</v>
      </c>
      <c r="G343" s="157">
        <v>23.89</v>
      </c>
      <c r="H343" s="17">
        <f t="shared" si="315"/>
        <v>449.73</v>
      </c>
      <c r="I343" s="18">
        <f t="shared" si="316"/>
        <v>1277.52</v>
      </c>
      <c r="J343" s="18">
        <f t="shared" si="317"/>
        <v>71.67</v>
      </c>
      <c r="K343" s="18">
        <f t="shared" si="318"/>
        <v>1349.19</v>
      </c>
      <c r="L343" s="19">
        <f t="shared" si="319"/>
        <v>1349.19</v>
      </c>
    </row>
    <row r="344" spans="1:12" ht="12.75">
      <c r="A344" s="26" t="s">
        <v>510</v>
      </c>
      <c r="B344" s="27"/>
      <c r="C344" s="26" t="s">
        <v>511</v>
      </c>
      <c r="D344" s="27"/>
      <c r="E344" s="28"/>
      <c r="F344" s="160"/>
      <c r="G344" s="160"/>
      <c r="H344" s="27"/>
      <c r="I344" s="29">
        <f t="shared" ref="I344:K344" si="320">SUM(I345:I346)</f>
        <v>7222.33</v>
      </c>
      <c r="J344" s="29">
        <f t="shared" si="320"/>
        <v>1415.79</v>
      </c>
      <c r="K344" s="29">
        <f t="shared" si="320"/>
        <v>8638.1200000000008</v>
      </c>
    </row>
    <row r="345" spans="1:12" ht="51">
      <c r="A345" s="12" t="s">
        <v>512</v>
      </c>
      <c r="B345" s="30" t="s">
        <v>504</v>
      </c>
      <c r="C345" s="31" t="s">
        <v>505</v>
      </c>
      <c r="D345" s="32" t="s">
        <v>24</v>
      </c>
      <c r="E345" s="18">
        <v>40.06</v>
      </c>
      <c r="F345" s="157" t="s">
        <v>513</v>
      </c>
      <c r="G345" s="157" t="s">
        <v>514</v>
      </c>
      <c r="H345" s="17">
        <f t="shared" ref="H345:H346" si="321">TRUNC((F345+G345),2)</f>
        <v>190.03</v>
      </c>
      <c r="I345" s="18">
        <f t="shared" ref="I345:I346" si="322">TRUNC((F345*E345),2)</f>
        <v>6278.6</v>
      </c>
      <c r="J345" s="18">
        <f t="shared" ref="J345:J346" si="323">TRUNC((G345*E345),2)</f>
        <v>1333.99</v>
      </c>
      <c r="K345" s="18">
        <f t="shared" ref="K345:K346" si="324">TRUNC((I345+J345),2)</f>
        <v>7612.59</v>
      </c>
      <c r="L345" s="19">
        <f t="shared" ref="L345:L346" si="325">K345</f>
        <v>7612.59</v>
      </c>
    </row>
    <row r="346" spans="1:12" ht="38.25">
      <c r="A346" s="12" t="s">
        <v>515</v>
      </c>
      <c r="B346" s="33">
        <v>97088</v>
      </c>
      <c r="C346" s="34" t="s">
        <v>507</v>
      </c>
      <c r="D346" s="32" t="s">
        <v>42</v>
      </c>
      <c r="E346" s="18">
        <v>59.28</v>
      </c>
      <c r="F346" s="157">
        <v>15.92</v>
      </c>
      <c r="G346" s="157">
        <v>1.38</v>
      </c>
      <c r="H346" s="17">
        <f t="shared" si="321"/>
        <v>17.3</v>
      </c>
      <c r="I346" s="18">
        <f t="shared" si="322"/>
        <v>943.73</v>
      </c>
      <c r="J346" s="18">
        <f t="shared" si="323"/>
        <v>81.8</v>
      </c>
      <c r="K346" s="18">
        <f t="shared" si="324"/>
        <v>1025.53</v>
      </c>
      <c r="L346" s="19">
        <f t="shared" si="325"/>
        <v>1025.53</v>
      </c>
    </row>
    <row r="347" spans="1:12" ht="12.75">
      <c r="A347" s="22" t="s">
        <v>516</v>
      </c>
      <c r="B347" s="23"/>
      <c r="C347" s="22" t="s">
        <v>517</v>
      </c>
      <c r="D347" s="23"/>
      <c r="E347" s="24"/>
      <c r="F347" s="159"/>
      <c r="G347" s="159"/>
      <c r="H347" s="23"/>
      <c r="I347" s="25">
        <f t="shared" ref="I347:K347" si="326">I348+I353+I358+I363+I368+I373+I378+I383+I389+I394+I399+I404+I409</f>
        <v>30392.060000000005</v>
      </c>
      <c r="J347" s="25">
        <f t="shared" si="326"/>
        <v>11987.79</v>
      </c>
      <c r="K347" s="25">
        <f t="shared" si="326"/>
        <v>42379.850000000006</v>
      </c>
    </row>
    <row r="348" spans="1:12" ht="12.75">
      <c r="A348" s="26" t="s">
        <v>518</v>
      </c>
      <c r="B348" s="27"/>
      <c r="C348" s="26" t="s">
        <v>519</v>
      </c>
      <c r="D348" s="27"/>
      <c r="E348" s="28"/>
      <c r="F348" s="160"/>
      <c r="G348" s="160"/>
      <c r="H348" s="27"/>
      <c r="I348" s="29">
        <f t="shared" ref="I348:K348" si="327">SUM(I349:I352)</f>
        <v>1521.11</v>
      </c>
      <c r="J348" s="29">
        <f t="shared" si="327"/>
        <v>620.62</v>
      </c>
      <c r="K348" s="29">
        <f t="shared" si="327"/>
        <v>2141.73</v>
      </c>
    </row>
    <row r="349" spans="1:12" ht="63.75">
      <c r="A349" s="12" t="s">
        <v>520</v>
      </c>
      <c r="B349" s="13">
        <v>92433</v>
      </c>
      <c r="C349" s="14" t="s">
        <v>521</v>
      </c>
      <c r="D349" s="15" t="s">
        <v>24</v>
      </c>
      <c r="E349" s="16">
        <v>12.58</v>
      </c>
      <c r="F349" s="157">
        <v>46.17</v>
      </c>
      <c r="G349" s="157">
        <v>36.909999999999997</v>
      </c>
      <c r="H349" s="17">
        <f t="shared" ref="H349:H352" si="328">TRUNC((F349+G349),2)</f>
        <v>83.08</v>
      </c>
      <c r="I349" s="18">
        <f t="shared" ref="I349:I352" si="329">TRUNC((F349*E349),2)</f>
        <v>580.80999999999995</v>
      </c>
      <c r="J349" s="18">
        <f t="shared" ref="J349:J352" si="330">TRUNC((G349*E349),2)</f>
        <v>464.32</v>
      </c>
      <c r="K349" s="18">
        <f t="shared" ref="K349:K352" si="331">TRUNC((I349+J349),2)</f>
        <v>1045.1300000000001</v>
      </c>
      <c r="L349" s="19">
        <f t="shared" ref="L349:L352" si="332">K349</f>
        <v>1045.1300000000001</v>
      </c>
    </row>
    <row r="350" spans="1:12" ht="38.25">
      <c r="A350" s="12" t="s">
        <v>522</v>
      </c>
      <c r="B350" s="13" t="s">
        <v>226</v>
      </c>
      <c r="C350" s="14" t="s">
        <v>227</v>
      </c>
      <c r="D350" s="15" t="s">
        <v>113</v>
      </c>
      <c r="E350" s="16">
        <v>0.78</v>
      </c>
      <c r="F350" s="157">
        <v>573.69000000000005</v>
      </c>
      <c r="G350" s="157">
        <v>36.69</v>
      </c>
      <c r="H350" s="17">
        <f t="shared" si="328"/>
        <v>610.38</v>
      </c>
      <c r="I350" s="18">
        <f t="shared" si="329"/>
        <v>447.47</v>
      </c>
      <c r="J350" s="18">
        <f t="shared" si="330"/>
        <v>28.61</v>
      </c>
      <c r="K350" s="18">
        <f t="shared" si="331"/>
        <v>476.08</v>
      </c>
      <c r="L350" s="19">
        <f t="shared" si="332"/>
        <v>476.08</v>
      </c>
    </row>
    <row r="351" spans="1:12" ht="51">
      <c r="A351" s="12" t="s">
        <v>523</v>
      </c>
      <c r="B351" s="13">
        <v>92759</v>
      </c>
      <c r="C351" s="14" t="s">
        <v>229</v>
      </c>
      <c r="D351" s="15" t="s">
        <v>42</v>
      </c>
      <c r="E351" s="16">
        <v>16.96</v>
      </c>
      <c r="F351" s="157">
        <v>10.1</v>
      </c>
      <c r="G351" s="157">
        <v>4.8099999999999996</v>
      </c>
      <c r="H351" s="17">
        <f t="shared" si="328"/>
        <v>14.91</v>
      </c>
      <c r="I351" s="18">
        <f t="shared" si="329"/>
        <v>171.29</v>
      </c>
      <c r="J351" s="18">
        <f t="shared" si="330"/>
        <v>81.569999999999993</v>
      </c>
      <c r="K351" s="18">
        <f t="shared" si="331"/>
        <v>252.86</v>
      </c>
      <c r="L351" s="19">
        <f t="shared" si="332"/>
        <v>252.86</v>
      </c>
    </row>
    <row r="352" spans="1:12" ht="51">
      <c r="A352" s="12" t="s">
        <v>524</v>
      </c>
      <c r="B352" s="13" t="s">
        <v>288</v>
      </c>
      <c r="C352" s="14" t="s">
        <v>238</v>
      </c>
      <c r="D352" s="15" t="s">
        <v>42</v>
      </c>
      <c r="E352" s="16">
        <v>33.67</v>
      </c>
      <c r="F352" s="157" t="s">
        <v>289</v>
      </c>
      <c r="G352" s="157" t="s">
        <v>290</v>
      </c>
      <c r="H352" s="17">
        <f t="shared" si="328"/>
        <v>10.92</v>
      </c>
      <c r="I352" s="18">
        <f t="shared" si="329"/>
        <v>321.54000000000002</v>
      </c>
      <c r="J352" s="18">
        <f t="shared" si="330"/>
        <v>46.12</v>
      </c>
      <c r="K352" s="18">
        <f t="shared" si="331"/>
        <v>367.66</v>
      </c>
      <c r="L352" s="19">
        <f t="shared" si="332"/>
        <v>367.66</v>
      </c>
    </row>
    <row r="353" spans="1:12" ht="12.75">
      <c r="A353" s="26" t="s">
        <v>525</v>
      </c>
      <c r="B353" s="27"/>
      <c r="C353" s="26" t="s">
        <v>526</v>
      </c>
      <c r="D353" s="27"/>
      <c r="E353" s="28"/>
      <c r="F353" s="160"/>
      <c r="G353" s="160"/>
      <c r="H353" s="27"/>
      <c r="I353" s="29">
        <f t="shared" ref="I353:K353" si="333">SUM(I354:I357)</f>
        <v>2018.6100000000001</v>
      </c>
      <c r="J353" s="29">
        <f t="shared" si="333"/>
        <v>802.78000000000009</v>
      </c>
      <c r="K353" s="29">
        <f t="shared" si="333"/>
        <v>2821.3900000000003</v>
      </c>
    </row>
    <row r="354" spans="1:12" ht="63.75">
      <c r="A354" s="12" t="s">
        <v>527</v>
      </c>
      <c r="B354" s="13">
        <v>92433</v>
      </c>
      <c r="C354" s="14" t="s">
        <v>521</v>
      </c>
      <c r="D354" s="15" t="s">
        <v>24</v>
      </c>
      <c r="E354" s="16">
        <v>16.079999999999998</v>
      </c>
      <c r="F354" s="157">
        <v>46.17</v>
      </c>
      <c r="G354" s="157">
        <v>36.909999999999997</v>
      </c>
      <c r="H354" s="17">
        <f t="shared" ref="H354:H357" si="334">TRUNC((F354+G354),2)</f>
        <v>83.08</v>
      </c>
      <c r="I354" s="18">
        <f t="shared" ref="I354:I357" si="335">TRUNC((F354*E354),2)</f>
        <v>742.41</v>
      </c>
      <c r="J354" s="18">
        <f t="shared" ref="J354:J357" si="336">TRUNC((G354*E354),2)</f>
        <v>593.51</v>
      </c>
      <c r="K354" s="18">
        <f t="shared" ref="K354:K357" si="337">TRUNC((I354+J354),2)</f>
        <v>1335.92</v>
      </c>
      <c r="L354" s="19">
        <f t="shared" ref="L354:L357" si="338">K354</f>
        <v>1335.92</v>
      </c>
    </row>
    <row r="355" spans="1:12" ht="38.25">
      <c r="A355" s="12" t="s">
        <v>528</v>
      </c>
      <c r="B355" s="13" t="s">
        <v>226</v>
      </c>
      <c r="C355" s="14" t="s">
        <v>227</v>
      </c>
      <c r="D355" s="15" t="s">
        <v>113</v>
      </c>
      <c r="E355" s="16">
        <v>0.99</v>
      </c>
      <c r="F355" s="157">
        <v>573.69000000000005</v>
      </c>
      <c r="G355" s="157">
        <v>36.69</v>
      </c>
      <c r="H355" s="17">
        <f t="shared" si="334"/>
        <v>610.38</v>
      </c>
      <c r="I355" s="18">
        <f t="shared" si="335"/>
        <v>567.95000000000005</v>
      </c>
      <c r="J355" s="18">
        <f t="shared" si="336"/>
        <v>36.32</v>
      </c>
      <c r="K355" s="18">
        <f t="shared" si="337"/>
        <v>604.27</v>
      </c>
      <c r="L355" s="19">
        <f t="shared" si="338"/>
        <v>604.27</v>
      </c>
    </row>
    <row r="356" spans="1:12" ht="51">
      <c r="A356" s="12" t="s">
        <v>529</v>
      </c>
      <c r="B356" s="13" t="s">
        <v>253</v>
      </c>
      <c r="C356" s="14" t="s">
        <v>229</v>
      </c>
      <c r="D356" s="15" t="s">
        <v>42</v>
      </c>
      <c r="E356" s="16">
        <v>21.23</v>
      </c>
      <c r="F356" s="157" t="s">
        <v>254</v>
      </c>
      <c r="G356" s="157" t="s">
        <v>255</v>
      </c>
      <c r="H356" s="17">
        <f t="shared" si="334"/>
        <v>14.91</v>
      </c>
      <c r="I356" s="18">
        <f t="shared" si="335"/>
        <v>214.42</v>
      </c>
      <c r="J356" s="18">
        <f t="shared" si="336"/>
        <v>102.11</v>
      </c>
      <c r="K356" s="18">
        <f t="shared" si="337"/>
        <v>316.52999999999997</v>
      </c>
      <c r="L356" s="19">
        <f t="shared" si="338"/>
        <v>316.52999999999997</v>
      </c>
    </row>
    <row r="357" spans="1:12" ht="51">
      <c r="A357" s="12" t="s">
        <v>530</v>
      </c>
      <c r="B357" s="13" t="s">
        <v>288</v>
      </c>
      <c r="C357" s="14" t="s">
        <v>238</v>
      </c>
      <c r="D357" s="15" t="s">
        <v>42</v>
      </c>
      <c r="E357" s="16">
        <v>51.71</v>
      </c>
      <c r="F357" s="157" t="s">
        <v>289</v>
      </c>
      <c r="G357" s="157" t="s">
        <v>290</v>
      </c>
      <c r="H357" s="17">
        <f t="shared" si="334"/>
        <v>10.92</v>
      </c>
      <c r="I357" s="18">
        <f t="shared" si="335"/>
        <v>493.83</v>
      </c>
      <c r="J357" s="18">
        <f t="shared" si="336"/>
        <v>70.84</v>
      </c>
      <c r="K357" s="18">
        <f t="shared" si="337"/>
        <v>564.66999999999996</v>
      </c>
      <c r="L357" s="19">
        <f t="shared" si="338"/>
        <v>564.66999999999996</v>
      </c>
    </row>
    <row r="358" spans="1:12" ht="12.75">
      <c r="A358" s="26" t="s">
        <v>531</v>
      </c>
      <c r="B358" s="27"/>
      <c r="C358" s="26" t="s">
        <v>532</v>
      </c>
      <c r="D358" s="27"/>
      <c r="E358" s="28"/>
      <c r="F358" s="160"/>
      <c r="G358" s="160"/>
      <c r="H358" s="27"/>
      <c r="I358" s="29">
        <f t="shared" ref="I358:K358" si="339">SUM(I359:I362)</f>
        <v>4482.5600000000004</v>
      </c>
      <c r="J358" s="29">
        <f t="shared" si="339"/>
        <v>1862.02</v>
      </c>
      <c r="K358" s="29">
        <f t="shared" si="339"/>
        <v>6344.58</v>
      </c>
    </row>
    <row r="359" spans="1:12" ht="63.75">
      <c r="A359" s="12" t="s">
        <v>533</v>
      </c>
      <c r="B359" s="13">
        <v>92433</v>
      </c>
      <c r="C359" s="14" t="s">
        <v>521</v>
      </c>
      <c r="D359" s="15" t="s">
        <v>24</v>
      </c>
      <c r="E359" s="16">
        <v>38.5</v>
      </c>
      <c r="F359" s="157">
        <v>46.17</v>
      </c>
      <c r="G359" s="157">
        <v>36.909999999999997</v>
      </c>
      <c r="H359" s="17">
        <f t="shared" ref="H359:H362" si="340">TRUNC((F359+G359),2)</f>
        <v>83.08</v>
      </c>
      <c r="I359" s="18">
        <f t="shared" ref="I359:I362" si="341">TRUNC((F359*E359),2)</f>
        <v>1777.54</v>
      </c>
      <c r="J359" s="18">
        <f t="shared" ref="J359:J362" si="342">TRUNC((G359*E359),2)</f>
        <v>1421.03</v>
      </c>
      <c r="K359" s="18">
        <f t="shared" ref="K359:K362" si="343">TRUNC((I359+J359),2)</f>
        <v>3198.57</v>
      </c>
      <c r="L359" s="19">
        <f t="shared" ref="L359:L362" si="344">K359</f>
        <v>3198.57</v>
      </c>
    </row>
    <row r="360" spans="1:12" ht="38.25">
      <c r="A360" s="12" t="s">
        <v>534</v>
      </c>
      <c r="B360" s="13" t="s">
        <v>226</v>
      </c>
      <c r="C360" s="14" t="s">
        <v>227</v>
      </c>
      <c r="D360" s="15" t="s">
        <v>113</v>
      </c>
      <c r="E360" s="16">
        <v>2.31</v>
      </c>
      <c r="F360" s="157">
        <v>573.69000000000005</v>
      </c>
      <c r="G360" s="157">
        <v>36.69</v>
      </c>
      <c r="H360" s="17">
        <f t="shared" si="340"/>
        <v>610.38</v>
      </c>
      <c r="I360" s="18">
        <f t="shared" si="341"/>
        <v>1325.22</v>
      </c>
      <c r="J360" s="18">
        <f t="shared" si="342"/>
        <v>84.75</v>
      </c>
      <c r="K360" s="18">
        <f t="shared" si="343"/>
        <v>1409.97</v>
      </c>
      <c r="L360" s="19">
        <f t="shared" si="344"/>
        <v>1409.97</v>
      </c>
    </row>
    <row r="361" spans="1:12" ht="51">
      <c r="A361" s="12" t="s">
        <v>535</v>
      </c>
      <c r="B361" s="13">
        <v>92759</v>
      </c>
      <c r="C361" s="14" t="s">
        <v>229</v>
      </c>
      <c r="D361" s="15" t="s">
        <v>42</v>
      </c>
      <c r="E361" s="16">
        <v>47.1</v>
      </c>
      <c r="F361" s="157">
        <v>10.1</v>
      </c>
      <c r="G361" s="157">
        <v>4.8099999999999996</v>
      </c>
      <c r="H361" s="17">
        <f t="shared" si="340"/>
        <v>14.91</v>
      </c>
      <c r="I361" s="18">
        <f t="shared" si="341"/>
        <v>475.71</v>
      </c>
      <c r="J361" s="18">
        <f t="shared" si="342"/>
        <v>226.55</v>
      </c>
      <c r="K361" s="18">
        <f t="shared" si="343"/>
        <v>702.26</v>
      </c>
      <c r="L361" s="19">
        <f t="shared" si="344"/>
        <v>702.26</v>
      </c>
    </row>
    <row r="362" spans="1:12" ht="51">
      <c r="A362" s="12" t="s">
        <v>536</v>
      </c>
      <c r="B362" s="13">
        <v>92762</v>
      </c>
      <c r="C362" s="14" t="s">
        <v>238</v>
      </c>
      <c r="D362" s="15" t="s">
        <v>42</v>
      </c>
      <c r="E362" s="16">
        <v>94.67</v>
      </c>
      <c r="F362" s="157">
        <v>9.5500000000000007</v>
      </c>
      <c r="G362" s="157">
        <v>1.37</v>
      </c>
      <c r="H362" s="17">
        <f t="shared" si="340"/>
        <v>10.92</v>
      </c>
      <c r="I362" s="18">
        <f t="shared" si="341"/>
        <v>904.09</v>
      </c>
      <c r="J362" s="18">
        <f t="shared" si="342"/>
        <v>129.69</v>
      </c>
      <c r="K362" s="18">
        <f t="shared" si="343"/>
        <v>1033.78</v>
      </c>
      <c r="L362" s="19">
        <f t="shared" si="344"/>
        <v>1033.78</v>
      </c>
    </row>
    <row r="363" spans="1:12" ht="12.75">
      <c r="A363" s="26" t="s">
        <v>537</v>
      </c>
      <c r="B363" s="27"/>
      <c r="C363" s="26" t="s">
        <v>538</v>
      </c>
      <c r="D363" s="27"/>
      <c r="E363" s="28"/>
      <c r="F363" s="160"/>
      <c r="G363" s="160"/>
      <c r="H363" s="27"/>
      <c r="I363" s="29">
        <f t="shared" ref="I363:K363" si="345">SUM(I364:I367)</f>
        <v>916.36000000000013</v>
      </c>
      <c r="J363" s="29">
        <f t="shared" si="345"/>
        <v>345.81</v>
      </c>
      <c r="K363" s="29">
        <f t="shared" si="345"/>
        <v>1262.17</v>
      </c>
    </row>
    <row r="364" spans="1:12" ht="63.75">
      <c r="A364" s="12" t="s">
        <v>539</v>
      </c>
      <c r="B364" s="13">
        <v>92433</v>
      </c>
      <c r="C364" s="14" t="s">
        <v>521</v>
      </c>
      <c r="D364" s="15" t="s">
        <v>24</v>
      </c>
      <c r="E364" s="16">
        <v>6.6</v>
      </c>
      <c r="F364" s="157">
        <v>46.17</v>
      </c>
      <c r="G364" s="157">
        <v>36.909999999999997</v>
      </c>
      <c r="H364" s="17">
        <f t="shared" ref="H364:H367" si="346">TRUNC((F364+G364),2)</f>
        <v>83.08</v>
      </c>
      <c r="I364" s="18">
        <f t="shared" ref="I364:I367" si="347">TRUNC((F364*E364),2)</f>
        <v>304.72000000000003</v>
      </c>
      <c r="J364" s="18">
        <f t="shared" ref="J364:J367" si="348">TRUNC((G364*E364),2)</f>
        <v>243.6</v>
      </c>
      <c r="K364" s="18">
        <f t="shared" ref="K364:K367" si="349">TRUNC((I364+J364),2)</f>
        <v>548.32000000000005</v>
      </c>
      <c r="L364" s="19">
        <f t="shared" ref="L364:L367" si="350">K364</f>
        <v>548.32000000000005</v>
      </c>
    </row>
    <row r="365" spans="1:12" ht="38.25">
      <c r="A365" s="12" t="s">
        <v>540</v>
      </c>
      <c r="B365" s="13" t="s">
        <v>226</v>
      </c>
      <c r="C365" s="14" t="s">
        <v>227</v>
      </c>
      <c r="D365" s="15" t="s">
        <v>113</v>
      </c>
      <c r="E365" s="16">
        <v>0.41</v>
      </c>
      <c r="F365" s="157">
        <v>573.69000000000005</v>
      </c>
      <c r="G365" s="157">
        <v>36.69</v>
      </c>
      <c r="H365" s="17">
        <f t="shared" si="346"/>
        <v>610.38</v>
      </c>
      <c r="I365" s="18">
        <f t="shared" si="347"/>
        <v>235.21</v>
      </c>
      <c r="J365" s="18">
        <f t="shared" si="348"/>
        <v>15.04</v>
      </c>
      <c r="K365" s="18">
        <f t="shared" si="349"/>
        <v>250.25</v>
      </c>
      <c r="L365" s="19">
        <f t="shared" si="350"/>
        <v>250.25</v>
      </c>
    </row>
    <row r="366" spans="1:12" ht="51">
      <c r="A366" s="12" t="s">
        <v>541</v>
      </c>
      <c r="B366" s="13">
        <v>92759</v>
      </c>
      <c r="C366" s="14" t="s">
        <v>229</v>
      </c>
      <c r="D366" s="15" t="s">
        <v>42</v>
      </c>
      <c r="E366" s="16">
        <v>9.8699999999999992</v>
      </c>
      <c r="F366" s="157">
        <v>10.1</v>
      </c>
      <c r="G366" s="157">
        <v>4.8099999999999996</v>
      </c>
      <c r="H366" s="17">
        <f t="shared" si="346"/>
        <v>14.91</v>
      </c>
      <c r="I366" s="18">
        <f t="shared" si="347"/>
        <v>99.68</v>
      </c>
      <c r="J366" s="18">
        <f t="shared" si="348"/>
        <v>47.47</v>
      </c>
      <c r="K366" s="18">
        <f t="shared" si="349"/>
        <v>147.15</v>
      </c>
      <c r="L366" s="19">
        <f t="shared" si="350"/>
        <v>147.15</v>
      </c>
    </row>
    <row r="367" spans="1:12" ht="51">
      <c r="A367" s="12" t="s">
        <v>542</v>
      </c>
      <c r="B367" s="13">
        <v>92762</v>
      </c>
      <c r="C367" s="14" t="s">
        <v>238</v>
      </c>
      <c r="D367" s="15" t="s">
        <v>42</v>
      </c>
      <c r="E367" s="16">
        <v>28.98</v>
      </c>
      <c r="F367" s="157">
        <v>9.5500000000000007</v>
      </c>
      <c r="G367" s="157">
        <v>1.37</v>
      </c>
      <c r="H367" s="17">
        <f t="shared" si="346"/>
        <v>10.92</v>
      </c>
      <c r="I367" s="18">
        <f t="shared" si="347"/>
        <v>276.75</v>
      </c>
      <c r="J367" s="18">
        <f t="shared" si="348"/>
        <v>39.700000000000003</v>
      </c>
      <c r="K367" s="18">
        <f t="shared" si="349"/>
        <v>316.45</v>
      </c>
      <c r="L367" s="19">
        <f t="shared" si="350"/>
        <v>316.45</v>
      </c>
    </row>
    <row r="368" spans="1:12" ht="12.75">
      <c r="A368" s="26" t="s">
        <v>543</v>
      </c>
      <c r="B368" s="27"/>
      <c r="C368" s="26" t="s">
        <v>544</v>
      </c>
      <c r="D368" s="27"/>
      <c r="E368" s="28"/>
      <c r="F368" s="160"/>
      <c r="G368" s="160"/>
      <c r="H368" s="27"/>
      <c r="I368" s="29">
        <f t="shared" ref="I368:K368" si="351">SUM(I369:I372)</f>
        <v>2013.1100000000001</v>
      </c>
      <c r="J368" s="29">
        <f t="shared" si="351"/>
        <v>825.36</v>
      </c>
      <c r="K368" s="29">
        <f t="shared" si="351"/>
        <v>2838.47</v>
      </c>
    </row>
    <row r="369" spans="1:12" ht="63.75">
      <c r="A369" s="12" t="s">
        <v>545</v>
      </c>
      <c r="B369" s="13" t="s">
        <v>546</v>
      </c>
      <c r="C369" s="14" t="s">
        <v>521</v>
      </c>
      <c r="D369" s="15" t="s">
        <v>24</v>
      </c>
      <c r="E369" s="16">
        <v>16.78</v>
      </c>
      <c r="F369" s="157" t="s">
        <v>547</v>
      </c>
      <c r="G369" s="157" t="s">
        <v>548</v>
      </c>
      <c r="H369" s="17">
        <f t="shared" ref="H369:H372" si="352">TRUNC((F369+G369),2)</f>
        <v>83.08</v>
      </c>
      <c r="I369" s="18">
        <f t="shared" ref="I369:I372" si="353">TRUNC((F369*E369),2)</f>
        <v>774.73</v>
      </c>
      <c r="J369" s="18">
        <f t="shared" ref="J369:J372" si="354">TRUNC((G369*E369),2)</f>
        <v>619.34</v>
      </c>
      <c r="K369" s="18">
        <f t="shared" ref="K369:K372" si="355">TRUNC((I369+J369),2)</f>
        <v>1394.07</v>
      </c>
      <c r="L369" s="19">
        <f t="shared" ref="L369:L372" si="356">K369</f>
        <v>1394.07</v>
      </c>
    </row>
    <row r="370" spans="1:12" ht="38.25">
      <c r="A370" s="12" t="s">
        <v>549</v>
      </c>
      <c r="B370" s="13" t="s">
        <v>226</v>
      </c>
      <c r="C370" s="14" t="s">
        <v>227</v>
      </c>
      <c r="D370" s="15" t="s">
        <v>113</v>
      </c>
      <c r="E370" s="16">
        <v>1.0067999999999999</v>
      </c>
      <c r="F370" s="157" t="s">
        <v>250</v>
      </c>
      <c r="G370" s="157" t="s">
        <v>251</v>
      </c>
      <c r="H370" s="17">
        <f t="shared" si="352"/>
        <v>610.38</v>
      </c>
      <c r="I370" s="18">
        <f t="shared" si="353"/>
        <v>577.59</v>
      </c>
      <c r="J370" s="18">
        <f t="shared" si="354"/>
        <v>36.93</v>
      </c>
      <c r="K370" s="18">
        <f t="shared" si="355"/>
        <v>614.52</v>
      </c>
      <c r="L370" s="19">
        <f t="shared" si="356"/>
        <v>614.52</v>
      </c>
    </row>
    <row r="371" spans="1:12" ht="51">
      <c r="A371" s="12" t="s">
        <v>550</v>
      </c>
      <c r="B371" s="13">
        <v>92759</v>
      </c>
      <c r="C371" s="14" t="s">
        <v>229</v>
      </c>
      <c r="D371" s="15" t="s">
        <v>42</v>
      </c>
      <c r="E371" s="16">
        <v>22.11</v>
      </c>
      <c r="F371" s="157">
        <v>10.1</v>
      </c>
      <c r="G371" s="157">
        <v>4.8099999999999996</v>
      </c>
      <c r="H371" s="17">
        <f t="shared" si="352"/>
        <v>14.91</v>
      </c>
      <c r="I371" s="18">
        <f t="shared" si="353"/>
        <v>223.31</v>
      </c>
      <c r="J371" s="18">
        <f t="shared" si="354"/>
        <v>106.34</v>
      </c>
      <c r="K371" s="18">
        <f t="shared" si="355"/>
        <v>329.65</v>
      </c>
      <c r="L371" s="19">
        <f t="shared" si="356"/>
        <v>329.65</v>
      </c>
    </row>
    <row r="372" spans="1:12" ht="51">
      <c r="A372" s="12" t="s">
        <v>551</v>
      </c>
      <c r="B372" s="13">
        <v>92762</v>
      </c>
      <c r="C372" s="14" t="s">
        <v>238</v>
      </c>
      <c r="D372" s="15" t="s">
        <v>42</v>
      </c>
      <c r="E372" s="16">
        <v>45.81</v>
      </c>
      <c r="F372" s="157">
        <v>9.5500000000000007</v>
      </c>
      <c r="G372" s="157">
        <v>1.37</v>
      </c>
      <c r="H372" s="17">
        <f t="shared" si="352"/>
        <v>10.92</v>
      </c>
      <c r="I372" s="18">
        <f t="shared" si="353"/>
        <v>437.48</v>
      </c>
      <c r="J372" s="18">
        <f t="shared" si="354"/>
        <v>62.75</v>
      </c>
      <c r="K372" s="18">
        <f t="shared" si="355"/>
        <v>500.23</v>
      </c>
      <c r="L372" s="19">
        <f t="shared" si="356"/>
        <v>500.23</v>
      </c>
    </row>
    <row r="373" spans="1:12" ht="12.75">
      <c r="A373" s="26" t="s">
        <v>552</v>
      </c>
      <c r="B373" s="27"/>
      <c r="C373" s="26" t="s">
        <v>553</v>
      </c>
      <c r="D373" s="27"/>
      <c r="E373" s="28"/>
      <c r="F373" s="160"/>
      <c r="G373" s="160"/>
      <c r="H373" s="27"/>
      <c r="I373" s="29">
        <f t="shared" ref="I373:K373" si="357">SUM(I374:I377)</f>
        <v>398.70000000000005</v>
      </c>
      <c r="J373" s="29">
        <f t="shared" si="357"/>
        <v>168.87</v>
      </c>
      <c r="K373" s="29">
        <f t="shared" si="357"/>
        <v>567.57000000000005</v>
      </c>
    </row>
    <row r="374" spans="1:12" ht="63.75">
      <c r="A374" s="12" t="s">
        <v>554</v>
      </c>
      <c r="B374" s="13" t="s">
        <v>546</v>
      </c>
      <c r="C374" s="14" t="s">
        <v>521</v>
      </c>
      <c r="D374" s="15" t="s">
        <v>24</v>
      </c>
      <c r="E374" s="16">
        <v>3.47</v>
      </c>
      <c r="F374" s="157" t="s">
        <v>547</v>
      </c>
      <c r="G374" s="157" t="s">
        <v>548</v>
      </c>
      <c r="H374" s="17">
        <f t="shared" ref="H374:H377" si="358">TRUNC((F374+G374),2)</f>
        <v>83.08</v>
      </c>
      <c r="I374" s="18">
        <f t="shared" ref="I374:I377" si="359">TRUNC((F374*E374),2)</f>
        <v>160.19999999999999</v>
      </c>
      <c r="J374" s="18">
        <f t="shared" ref="J374:J377" si="360">TRUNC((G374*E374),2)</f>
        <v>128.07</v>
      </c>
      <c r="K374" s="18">
        <f t="shared" ref="K374:K377" si="361">TRUNC((I374+J374),2)</f>
        <v>288.27</v>
      </c>
      <c r="L374" s="19">
        <f t="shared" ref="L374:L377" si="362">K374</f>
        <v>288.27</v>
      </c>
    </row>
    <row r="375" spans="1:12" ht="38.25">
      <c r="A375" s="12" t="s">
        <v>555</v>
      </c>
      <c r="B375" s="13" t="s">
        <v>226</v>
      </c>
      <c r="C375" s="14" t="s">
        <v>227</v>
      </c>
      <c r="D375" s="15" t="s">
        <v>113</v>
      </c>
      <c r="E375" s="16">
        <v>0.19</v>
      </c>
      <c r="F375" s="157">
        <v>573.69000000000005</v>
      </c>
      <c r="G375" s="157">
        <v>36.69</v>
      </c>
      <c r="H375" s="17">
        <f t="shared" si="358"/>
        <v>610.38</v>
      </c>
      <c r="I375" s="18">
        <f t="shared" si="359"/>
        <v>109</v>
      </c>
      <c r="J375" s="18">
        <f t="shared" si="360"/>
        <v>6.97</v>
      </c>
      <c r="K375" s="18">
        <f t="shared" si="361"/>
        <v>115.97</v>
      </c>
      <c r="L375" s="19">
        <f t="shared" si="362"/>
        <v>115.97</v>
      </c>
    </row>
    <row r="376" spans="1:12" ht="51">
      <c r="A376" s="12" t="s">
        <v>556</v>
      </c>
      <c r="B376" s="13">
        <v>92759</v>
      </c>
      <c r="C376" s="14" t="s">
        <v>229</v>
      </c>
      <c r="D376" s="15" t="s">
        <v>42</v>
      </c>
      <c r="E376" s="16">
        <v>4.54</v>
      </c>
      <c r="F376" s="157">
        <v>10.1</v>
      </c>
      <c r="G376" s="157">
        <v>4.8099999999999996</v>
      </c>
      <c r="H376" s="17">
        <f t="shared" si="358"/>
        <v>14.91</v>
      </c>
      <c r="I376" s="18">
        <f t="shared" si="359"/>
        <v>45.85</v>
      </c>
      <c r="J376" s="18">
        <f t="shared" si="360"/>
        <v>21.83</v>
      </c>
      <c r="K376" s="18">
        <f t="shared" si="361"/>
        <v>67.680000000000007</v>
      </c>
      <c r="L376" s="19">
        <f t="shared" si="362"/>
        <v>67.680000000000007</v>
      </c>
    </row>
    <row r="377" spans="1:12" ht="51">
      <c r="A377" s="12" t="s">
        <v>557</v>
      </c>
      <c r="B377" s="13">
        <v>92762</v>
      </c>
      <c r="C377" s="14" t="s">
        <v>238</v>
      </c>
      <c r="D377" s="15" t="s">
        <v>42</v>
      </c>
      <c r="E377" s="16">
        <v>8.76</v>
      </c>
      <c r="F377" s="157">
        <v>9.5500000000000007</v>
      </c>
      <c r="G377" s="157">
        <v>1.37</v>
      </c>
      <c r="H377" s="17">
        <f t="shared" si="358"/>
        <v>10.92</v>
      </c>
      <c r="I377" s="18">
        <f t="shared" si="359"/>
        <v>83.65</v>
      </c>
      <c r="J377" s="18">
        <f t="shared" si="360"/>
        <v>12</v>
      </c>
      <c r="K377" s="18">
        <f t="shared" si="361"/>
        <v>95.65</v>
      </c>
      <c r="L377" s="19">
        <f t="shared" si="362"/>
        <v>95.65</v>
      </c>
    </row>
    <row r="378" spans="1:12" ht="12.75">
      <c r="A378" s="26" t="s">
        <v>558</v>
      </c>
      <c r="B378" s="27"/>
      <c r="C378" s="26" t="s">
        <v>559</v>
      </c>
      <c r="D378" s="27"/>
      <c r="E378" s="28"/>
      <c r="F378" s="160"/>
      <c r="G378" s="160"/>
      <c r="H378" s="27"/>
      <c r="I378" s="29">
        <f t="shared" ref="I378:K378" si="363">SUM(I379:I382)</f>
        <v>2561.35</v>
      </c>
      <c r="J378" s="29">
        <f t="shared" si="363"/>
        <v>1063.9799999999998</v>
      </c>
      <c r="K378" s="29">
        <f t="shared" si="363"/>
        <v>3625.3300000000004</v>
      </c>
    </row>
    <row r="379" spans="1:12" ht="63.75">
      <c r="A379" s="12" t="s">
        <v>560</v>
      </c>
      <c r="B379" s="13">
        <v>92433</v>
      </c>
      <c r="C379" s="14" t="s">
        <v>521</v>
      </c>
      <c r="D379" s="15" t="s">
        <v>24</v>
      </c>
      <c r="E379" s="16">
        <v>22</v>
      </c>
      <c r="F379" s="157">
        <v>46.17</v>
      </c>
      <c r="G379" s="157">
        <v>36.909999999999997</v>
      </c>
      <c r="H379" s="17">
        <f t="shared" ref="H379:H382" si="364">TRUNC((F379+G379),2)</f>
        <v>83.08</v>
      </c>
      <c r="I379" s="18">
        <f t="shared" ref="I379:I382" si="365">TRUNC((F379*E379),2)</f>
        <v>1015.74</v>
      </c>
      <c r="J379" s="18">
        <f t="shared" ref="J379:J382" si="366">TRUNC((G379*E379),2)</f>
        <v>812.02</v>
      </c>
      <c r="K379" s="18">
        <f t="shared" ref="K379:K382" si="367">TRUNC((I379+J379),2)</f>
        <v>1827.76</v>
      </c>
      <c r="L379" s="19">
        <f t="shared" ref="L379:L382" si="368">K379</f>
        <v>1827.76</v>
      </c>
    </row>
    <row r="380" spans="1:12" ht="38.25">
      <c r="A380" s="12" t="s">
        <v>561</v>
      </c>
      <c r="B380" s="13" t="s">
        <v>226</v>
      </c>
      <c r="C380" s="14" t="s">
        <v>227</v>
      </c>
      <c r="D380" s="15" t="s">
        <v>113</v>
      </c>
      <c r="E380" s="16">
        <v>1.32</v>
      </c>
      <c r="F380" s="157">
        <v>573.69000000000005</v>
      </c>
      <c r="G380" s="157">
        <v>36.69</v>
      </c>
      <c r="H380" s="17">
        <f t="shared" si="364"/>
        <v>610.38</v>
      </c>
      <c r="I380" s="18">
        <f t="shared" si="365"/>
        <v>757.27</v>
      </c>
      <c r="J380" s="18">
        <f t="shared" si="366"/>
        <v>48.43</v>
      </c>
      <c r="K380" s="18">
        <f t="shared" si="367"/>
        <v>805.7</v>
      </c>
      <c r="L380" s="19">
        <f t="shared" si="368"/>
        <v>805.7</v>
      </c>
    </row>
    <row r="381" spans="1:12" ht="51">
      <c r="A381" s="12" t="s">
        <v>562</v>
      </c>
      <c r="B381" s="13">
        <v>92759</v>
      </c>
      <c r="C381" s="14" t="s">
        <v>229</v>
      </c>
      <c r="D381" s="15" t="s">
        <v>42</v>
      </c>
      <c r="E381" s="16">
        <v>26.91</v>
      </c>
      <c r="F381" s="157">
        <v>10.1</v>
      </c>
      <c r="G381" s="157">
        <v>4.8099999999999996</v>
      </c>
      <c r="H381" s="17">
        <f t="shared" si="364"/>
        <v>14.91</v>
      </c>
      <c r="I381" s="18">
        <f t="shared" si="365"/>
        <v>271.79000000000002</v>
      </c>
      <c r="J381" s="18">
        <f t="shared" si="366"/>
        <v>129.43</v>
      </c>
      <c r="K381" s="18">
        <f t="shared" si="367"/>
        <v>401.22</v>
      </c>
      <c r="L381" s="19">
        <f t="shared" si="368"/>
        <v>401.22</v>
      </c>
    </row>
    <row r="382" spans="1:12" ht="51">
      <c r="A382" s="12" t="s">
        <v>563</v>
      </c>
      <c r="B382" s="13">
        <v>92762</v>
      </c>
      <c r="C382" s="14" t="s">
        <v>238</v>
      </c>
      <c r="D382" s="15" t="s">
        <v>42</v>
      </c>
      <c r="E382" s="16">
        <v>54.09</v>
      </c>
      <c r="F382" s="157">
        <v>9.5500000000000007</v>
      </c>
      <c r="G382" s="157">
        <v>1.37</v>
      </c>
      <c r="H382" s="17">
        <f t="shared" si="364"/>
        <v>10.92</v>
      </c>
      <c r="I382" s="18">
        <f t="shared" si="365"/>
        <v>516.54999999999995</v>
      </c>
      <c r="J382" s="18">
        <f t="shared" si="366"/>
        <v>74.099999999999994</v>
      </c>
      <c r="K382" s="18">
        <f t="shared" si="367"/>
        <v>590.65</v>
      </c>
      <c r="L382" s="19">
        <f t="shared" si="368"/>
        <v>590.65</v>
      </c>
    </row>
    <row r="383" spans="1:12" ht="12.75">
      <c r="A383" s="26" t="s">
        <v>564</v>
      </c>
      <c r="B383" s="27"/>
      <c r="C383" s="26" t="s">
        <v>565</v>
      </c>
      <c r="D383" s="27"/>
      <c r="E383" s="28"/>
      <c r="F383" s="160"/>
      <c r="G383" s="160"/>
      <c r="H383" s="27"/>
      <c r="I383" s="29">
        <f t="shared" ref="I383:K383" si="369">SUM(I384:I388)</f>
        <v>441.66</v>
      </c>
      <c r="J383" s="29">
        <f t="shared" si="369"/>
        <v>177.66999999999996</v>
      </c>
      <c r="K383" s="29">
        <f t="shared" si="369"/>
        <v>619.33000000000004</v>
      </c>
    </row>
    <row r="384" spans="1:12" ht="63.75">
      <c r="A384" s="12" t="s">
        <v>566</v>
      </c>
      <c r="B384" s="13">
        <v>92433</v>
      </c>
      <c r="C384" s="14" t="s">
        <v>521</v>
      </c>
      <c r="D384" s="15" t="s">
        <v>24</v>
      </c>
      <c r="E384" s="16">
        <v>3.58</v>
      </c>
      <c r="F384" s="157">
        <v>46.17</v>
      </c>
      <c r="G384" s="157">
        <v>36.909999999999997</v>
      </c>
      <c r="H384" s="17">
        <f t="shared" ref="H384:H388" si="370">TRUNC((F384+G384),2)</f>
        <v>83.08</v>
      </c>
      <c r="I384" s="18">
        <f t="shared" ref="I384:I388" si="371">TRUNC((F384*E384),2)</f>
        <v>165.28</v>
      </c>
      <c r="J384" s="18">
        <f t="shared" ref="J384:J388" si="372">TRUNC((G384*E384),2)</f>
        <v>132.13</v>
      </c>
      <c r="K384" s="18">
        <f t="shared" ref="K384:K388" si="373">TRUNC((I384+J384),2)</f>
        <v>297.41000000000003</v>
      </c>
      <c r="L384" s="19">
        <f t="shared" ref="L384:L388" si="374">K384</f>
        <v>297.41000000000003</v>
      </c>
    </row>
    <row r="385" spans="1:12" ht="38.25">
      <c r="A385" s="12" t="s">
        <v>567</v>
      </c>
      <c r="B385" s="13" t="s">
        <v>226</v>
      </c>
      <c r="C385" s="14" t="s">
        <v>227</v>
      </c>
      <c r="D385" s="15" t="s">
        <v>113</v>
      </c>
      <c r="E385" s="16">
        <v>0.21</v>
      </c>
      <c r="F385" s="157">
        <v>573.69000000000005</v>
      </c>
      <c r="G385" s="157">
        <v>36.69</v>
      </c>
      <c r="H385" s="17">
        <f t="shared" si="370"/>
        <v>610.38</v>
      </c>
      <c r="I385" s="18">
        <f t="shared" si="371"/>
        <v>120.47</v>
      </c>
      <c r="J385" s="18">
        <f t="shared" si="372"/>
        <v>7.7</v>
      </c>
      <c r="K385" s="18">
        <f t="shared" si="373"/>
        <v>128.16999999999999</v>
      </c>
      <c r="L385" s="19">
        <f t="shared" si="374"/>
        <v>128.16999999999999</v>
      </c>
    </row>
    <row r="386" spans="1:12" ht="51">
      <c r="A386" s="12" t="s">
        <v>568</v>
      </c>
      <c r="B386" s="13">
        <v>92759</v>
      </c>
      <c r="C386" s="14" t="s">
        <v>229</v>
      </c>
      <c r="D386" s="15" t="s">
        <v>42</v>
      </c>
      <c r="E386" s="16">
        <v>4.9800000000000004</v>
      </c>
      <c r="F386" s="157">
        <v>10.1</v>
      </c>
      <c r="G386" s="157">
        <v>4.8099999999999996</v>
      </c>
      <c r="H386" s="17">
        <f t="shared" si="370"/>
        <v>14.91</v>
      </c>
      <c r="I386" s="18">
        <f t="shared" si="371"/>
        <v>50.29</v>
      </c>
      <c r="J386" s="18">
        <f t="shared" si="372"/>
        <v>23.95</v>
      </c>
      <c r="K386" s="18">
        <f t="shared" si="373"/>
        <v>74.239999999999995</v>
      </c>
      <c r="L386" s="19">
        <f t="shared" si="374"/>
        <v>74.239999999999995</v>
      </c>
    </row>
    <row r="387" spans="1:12" ht="51">
      <c r="A387" s="12" t="s">
        <v>569</v>
      </c>
      <c r="B387" s="13">
        <v>92762</v>
      </c>
      <c r="C387" s="14" t="s">
        <v>238</v>
      </c>
      <c r="D387" s="15" t="s">
        <v>42</v>
      </c>
      <c r="E387" s="16">
        <v>7.58</v>
      </c>
      <c r="F387" s="157">
        <v>9.5500000000000007</v>
      </c>
      <c r="G387" s="157">
        <v>1.37</v>
      </c>
      <c r="H387" s="17">
        <f t="shared" si="370"/>
        <v>10.92</v>
      </c>
      <c r="I387" s="18">
        <f t="shared" si="371"/>
        <v>72.38</v>
      </c>
      <c r="J387" s="18">
        <f t="shared" si="372"/>
        <v>10.38</v>
      </c>
      <c r="K387" s="18">
        <f t="shared" si="373"/>
        <v>82.76</v>
      </c>
      <c r="L387" s="19">
        <f t="shared" si="374"/>
        <v>82.76</v>
      </c>
    </row>
    <row r="388" spans="1:12" ht="51">
      <c r="A388" s="12" t="s">
        <v>570</v>
      </c>
      <c r="B388" s="13">
        <v>92763</v>
      </c>
      <c r="C388" s="14" t="s">
        <v>240</v>
      </c>
      <c r="D388" s="15" t="s">
        <v>42</v>
      </c>
      <c r="E388" s="16">
        <v>4.0439999999999996</v>
      </c>
      <c r="F388" s="157">
        <v>8.2200000000000006</v>
      </c>
      <c r="G388" s="157">
        <v>0.87</v>
      </c>
      <c r="H388" s="17">
        <f t="shared" si="370"/>
        <v>9.09</v>
      </c>
      <c r="I388" s="18">
        <f t="shared" si="371"/>
        <v>33.24</v>
      </c>
      <c r="J388" s="18">
        <f t="shared" si="372"/>
        <v>3.51</v>
      </c>
      <c r="K388" s="18">
        <f t="shared" si="373"/>
        <v>36.75</v>
      </c>
      <c r="L388" s="19">
        <f t="shared" si="374"/>
        <v>36.75</v>
      </c>
    </row>
    <row r="389" spans="1:12" ht="12.75">
      <c r="A389" s="26" t="s">
        <v>571</v>
      </c>
      <c r="B389" s="27"/>
      <c r="C389" s="26" t="s">
        <v>572</v>
      </c>
      <c r="D389" s="27"/>
      <c r="E389" s="28"/>
      <c r="F389" s="160"/>
      <c r="G389" s="160"/>
      <c r="H389" s="27"/>
      <c r="I389" s="29">
        <f t="shared" ref="I389:K389" si="375">SUM(I390:I393)</f>
        <v>3978.24</v>
      </c>
      <c r="J389" s="29">
        <f t="shared" si="375"/>
        <v>1494.67</v>
      </c>
      <c r="K389" s="29">
        <f t="shared" si="375"/>
        <v>5472.91</v>
      </c>
    </row>
    <row r="390" spans="1:12" ht="63.75">
      <c r="A390" s="12" t="s">
        <v>573</v>
      </c>
      <c r="B390" s="13">
        <v>92433</v>
      </c>
      <c r="C390" s="14" t="s">
        <v>521</v>
      </c>
      <c r="D390" s="15" t="s">
        <v>24</v>
      </c>
      <c r="E390" s="16">
        <v>28.54</v>
      </c>
      <c r="F390" s="157">
        <v>46.17</v>
      </c>
      <c r="G390" s="157">
        <v>36.909999999999997</v>
      </c>
      <c r="H390" s="17">
        <f t="shared" ref="H390:H393" si="376">TRUNC((F390+G390),2)</f>
        <v>83.08</v>
      </c>
      <c r="I390" s="18">
        <f t="shared" ref="I390:I393" si="377">TRUNC((F390*E390),2)</f>
        <v>1317.69</v>
      </c>
      <c r="J390" s="18">
        <f t="shared" ref="J390:J393" si="378">TRUNC((G390*E390),2)</f>
        <v>1053.4100000000001</v>
      </c>
      <c r="K390" s="18">
        <f t="shared" ref="K390:K393" si="379">TRUNC((I390+J390),2)</f>
        <v>2371.1</v>
      </c>
      <c r="L390" s="19">
        <f t="shared" ref="L390:L393" si="380">K390</f>
        <v>2371.1</v>
      </c>
    </row>
    <row r="391" spans="1:12" ht="38.25">
      <c r="A391" s="12" t="s">
        <v>574</v>
      </c>
      <c r="B391" s="13" t="s">
        <v>226</v>
      </c>
      <c r="C391" s="14" t="s">
        <v>227</v>
      </c>
      <c r="D391" s="15" t="s">
        <v>113</v>
      </c>
      <c r="E391" s="16">
        <v>1.77</v>
      </c>
      <c r="F391" s="157">
        <v>573.69000000000005</v>
      </c>
      <c r="G391" s="157">
        <v>36.69</v>
      </c>
      <c r="H391" s="17">
        <f t="shared" si="376"/>
        <v>610.38</v>
      </c>
      <c r="I391" s="18">
        <f t="shared" si="377"/>
        <v>1015.43</v>
      </c>
      <c r="J391" s="18">
        <f t="shared" si="378"/>
        <v>64.94</v>
      </c>
      <c r="K391" s="18">
        <f t="shared" si="379"/>
        <v>1080.3699999999999</v>
      </c>
      <c r="L391" s="19">
        <f t="shared" si="380"/>
        <v>1080.3699999999999</v>
      </c>
    </row>
    <row r="392" spans="1:12" ht="51">
      <c r="A392" s="12" t="s">
        <v>575</v>
      </c>
      <c r="B392" s="13">
        <v>92759</v>
      </c>
      <c r="C392" s="14" t="s">
        <v>229</v>
      </c>
      <c r="D392" s="15" t="s">
        <v>42</v>
      </c>
      <c r="E392" s="16">
        <v>41.75</v>
      </c>
      <c r="F392" s="157">
        <v>10.1</v>
      </c>
      <c r="G392" s="157">
        <v>4.8099999999999996</v>
      </c>
      <c r="H392" s="17">
        <f t="shared" si="376"/>
        <v>14.91</v>
      </c>
      <c r="I392" s="18">
        <f t="shared" si="377"/>
        <v>421.67</v>
      </c>
      <c r="J392" s="18">
        <f t="shared" si="378"/>
        <v>200.81</v>
      </c>
      <c r="K392" s="18">
        <f t="shared" si="379"/>
        <v>622.48</v>
      </c>
      <c r="L392" s="19">
        <f t="shared" si="380"/>
        <v>622.48</v>
      </c>
    </row>
    <row r="393" spans="1:12" ht="51">
      <c r="A393" s="12" t="s">
        <v>576</v>
      </c>
      <c r="B393" s="13">
        <v>92762</v>
      </c>
      <c r="C393" s="14" t="s">
        <v>238</v>
      </c>
      <c r="D393" s="15" t="s">
        <v>42</v>
      </c>
      <c r="E393" s="16">
        <v>128.11000000000001</v>
      </c>
      <c r="F393" s="157">
        <v>9.5500000000000007</v>
      </c>
      <c r="G393" s="157">
        <v>1.37</v>
      </c>
      <c r="H393" s="17">
        <f t="shared" si="376"/>
        <v>10.92</v>
      </c>
      <c r="I393" s="18">
        <f t="shared" si="377"/>
        <v>1223.45</v>
      </c>
      <c r="J393" s="18">
        <f t="shared" si="378"/>
        <v>175.51</v>
      </c>
      <c r="K393" s="18">
        <f t="shared" si="379"/>
        <v>1398.96</v>
      </c>
      <c r="L393" s="19">
        <f t="shared" si="380"/>
        <v>1398.96</v>
      </c>
    </row>
    <row r="394" spans="1:12" ht="12.75">
      <c r="A394" s="26" t="s">
        <v>577</v>
      </c>
      <c r="B394" s="27"/>
      <c r="C394" s="26" t="s">
        <v>578</v>
      </c>
      <c r="D394" s="27"/>
      <c r="E394" s="28"/>
      <c r="F394" s="160"/>
      <c r="G394" s="160"/>
      <c r="H394" s="27"/>
      <c r="I394" s="29">
        <f t="shared" ref="I394:K394" si="381">SUM(I395:I398)</f>
        <v>6294.9800000000005</v>
      </c>
      <c r="J394" s="29">
        <f t="shared" si="381"/>
        <v>2477.58</v>
      </c>
      <c r="K394" s="29">
        <f t="shared" si="381"/>
        <v>8772.56</v>
      </c>
    </row>
    <row r="395" spans="1:12" ht="63.75">
      <c r="A395" s="12" t="s">
        <v>579</v>
      </c>
      <c r="B395" s="13">
        <v>92433</v>
      </c>
      <c r="C395" s="14" t="s">
        <v>521</v>
      </c>
      <c r="D395" s="15" t="s">
        <v>24</v>
      </c>
      <c r="E395" s="16">
        <v>48.95</v>
      </c>
      <c r="F395" s="157">
        <v>46.17</v>
      </c>
      <c r="G395" s="157">
        <v>36.909999999999997</v>
      </c>
      <c r="H395" s="17">
        <f t="shared" ref="H395:H398" si="382">TRUNC((F395+G395),2)</f>
        <v>83.08</v>
      </c>
      <c r="I395" s="18">
        <f t="shared" ref="I395:I398" si="383">TRUNC((F395*E395),2)</f>
        <v>2260.02</v>
      </c>
      <c r="J395" s="18">
        <f t="shared" ref="J395:J398" si="384">TRUNC((G395*E395),2)</f>
        <v>1806.74</v>
      </c>
      <c r="K395" s="18">
        <f t="shared" ref="K395:K398" si="385">TRUNC((I395+J395),2)</f>
        <v>4066.76</v>
      </c>
      <c r="L395" s="19">
        <f t="shared" ref="L395:L398" si="386">K395</f>
        <v>4066.76</v>
      </c>
    </row>
    <row r="396" spans="1:12" ht="38.25">
      <c r="A396" s="12" t="s">
        <v>580</v>
      </c>
      <c r="B396" s="13" t="s">
        <v>226</v>
      </c>
      <c r="C396" s="14" t="s">
        <v>227</v>
      </c>
      <c r="D396" s="15" t="s">
        <v>113</v>
      </c>
      <c r="E396" s="16">
        <v>3.38</v>
      </c>
      <c r="F396" s="157">
        <v>573.69000000000005</v>
      </c>
      <c r="G396" s="157">
        <v>36.69</v>
      </c>
      <c r="H396" s="17">
        <f t="shared" si="382"/>
        <v>610.38</v>
      </c>
      <c r="I396" s="18">
        <f t="shared" si="383"/>
        <v>1939.07</v>
      </c>
      <c r="J396" s="18">
        <f t="shared" si="384"/>
        <v>124.01</v>
      </c>
      <c r="K396" s="18">
        <f t="shared" si="385"/>
        <v>2063.08</v>
      </c>
      <c r="L396" s="19">
        <f t="shared" si="386"/>
        <v>2063.08</v>
      </c>
    </row>
    <row r="397" spans="1:12" ht="51">
      <c r="A397" s="12" t="s">
        <v>581</v>
      </c>
      <c r="B397" s="13">
        <v>92759</v>
      </c>
      <c r="C397" s="14" t="s">
        <v>229</v>
      </c>
      <c r="D397" s="15" t="s">
        <v>42</v>
      </c>
      <c r="E397" s="16">
        <v>73.239999999999995</v>
      </c>
      <c r="F397" s="157">
        <v>10.1</v>
      </c>
      <c r="G397" s="157">
        <v>4.8099999999999996</v>
      </c>
      <c r="H397" s="17">
        <f t="shared" si="382"/>
        <v>14.91</v>
      </c>
      <c r="I397" s="18">
        <f t="shared" si="383"/>
        <v>739.72</v>
      </c>
      <c r="J397" s="18">
        <f t="shared" si="384"/>
        <v>352.28</v>
      </c>
      <c r="K397" s="18">
        <f t="shared" si="385"/>
        <v>1092</v>
      </c>
      <c r="L397" s="19">
        <f t="shared" si="386"/>
        <v>1092</v>
      </c>
    </row>
    <row r="398" spans="1:12" ht="51">
      <c r="A398" s="12" t="s">
        <v>582</v>
      </c>
      <c r="B398" s="13">
        <v>92762</v>
      </c>
      <c r="C398" s="14" t="s">
        <v>238</v>
      </c>
      <c r="D398" s="15" t="s">
        <v>42</v>
      </c>
      <c r="E398" s="16">
        <v>142.00800000000001</v>
      </c>
      <c r="F398" s="157">
        <v>9.5500000000000007</v>
      </c>
      <c r="G398" s="157">
        <v>1.37</v>
      </c>
      <c r="H398" s="17">
        <f t="shared" si="382"/>
        <v>10.92</v>
      </c>
      <c r="I398" s="18">
        <f t="shared" si="383"/>
        <v>1356.17</v>
      </c>
      <c r="J398" s="18">
        <f t="shared" si="384"/>
        <v>194.55</v>
      </c>
      <c r="K398" s="18">
        <f t="shared" si="385"/>
        <v>1550.72</v>
      </c>
      <c r="L398" s="19">
        <f t="shared" si="386"/>
        <v>1550.72</v>
      </c>
    </row>
    <row r="399" spans="1:12" ht="12.75">
      <c r="A399" s="26" t="s">
        <v>583</v>
      </c>
      <c r="B399" s="27"/>
      <c r="C399" s="26" t="s">
        <v>584</v>
      </c>
      <c r="D399" s="27"/>
      <c r="E399" s="28"/>
      <c r="F399" s="160"/>
      <c r="G399" s="160"/>
      <c r="H399" s="27"/>
      <c r="I399" s="29">
        <f t="shared" ref="I399:K399" si="387">SUM(I400:I403)</f>
        <v>975.66000000000008</v>
      </c>
      <c r="J399" s="29">
        <f t="shared" si="387"/>
        <v>382.89</v>
      </c>
      <c r="K399" s="29">
        <f t="shared" si="387"/>
        <v>1358.55</v>
      </c>
    </row>
    <row r="400" spans="1:12" ht="63.75">
      <c r="A400" s="12" t="s">
        <v>585</v>
      </c>
      <c r="B400" s="13">
        <v>92433</v>
      </c>
      <c r="C400" s="14" t="s">
        <v>521</v>
      </c>
      <c r="D400" s="15" t="s">
        <v>24</v>
      </c>
      <c r="E400" s="16">
        <v>7.66</v>
      </c>
      <c r="F400" s="157">
        <v>46.17</v>
      </c>
      <c r="G400" s="157">
        <v>36.909999999999997</v>
      </c>
      <c r="H400" s="17">
        <f t="shared" ref="H400:H403" si="388">TRUNC((F400+G400),2)</f>
        <v>83.08</v>
      </c>
      <c r="I400" s="18">
        <f t="shared" ref="I400:I403" si="389">TRUNC((F400*E400),2)</f>
        <v>353.66</v>
      </c>
      <c r="J400" s="18">
        <f t="shared" ref="J400:J403" si="390">TRUNC((G400*E400),2)</f>
        <v>282.73</v>
      </c>
      <c r="K400" s="18">
        <f t="shared" ref="K400:K403" si="391">TRUNC((I400+J400),2)</f>
        <v>636.39</v>
      </c>
      <c r="L400" s="19">
        <f t="shared" ref="L400:L403" si="392">K400</f>
        <v>636.39</v>
      </c>
    </row>
    <row r="401" spans="1:12" ht="38.25">
      <c r="A401" s="12" t="s">
        <v>586</v>
      </c>
      <c r="B401" s="13" t="s">
        <v>226</v>
      </c>
      <c r="C401" s="14" t="s">
        <v>227</v>
      </c>
      <c r="D401" s="15" t="s">
        <v>113</v>
      </c>
      <c r="E401" s="16">
        <v>0.45</v>
      </c>
      <c r="F401" s="157">
        <v>573.69000000000005</v>
      </c>
      <c r="G401" s="157">
        <v>36.69</v>
      </c>
      <c r="H401" s="17">
        <f t="shared" si="388"/>
        <v>610.38</v>
      </c>
      <c r="I401" s="18">
        <f t="shared" si="389"/>
        <v>258.16000000000003</v>
      </c>
      <c r="J401" s="18">
        <f t="shared" si="390"/>
        <v>16.510000000000002</v>
      </c>
      <c r="K401" s="18">
        <f t="shared" si="391"/>
        <v>274.67</v>
      </c>
      <c r="L401" s="19">
        <f t="shared" si="392"/>
        <v>274.67</v>
      </c>
    </row>
    <row r="402" spans="1:12" ht="51">
      <c r="A402" s="12" t="s">
        <v>587</v>
      </c>
      <c r="B402" s="13">
        <v>92759</v>
      </c>
      <c r="C402" s="14" t="s">
        <v>229</v>
      </c>
      <c r="D402" s="15" t="s">
        <v>42</v>
      </c>
      <c r="E402" s="16">
        <v>9.36</v>
      </c>
      <c r="F402" s="157">
        <v>10.1</v>
      </c>
      <c r="G402" s="157">
        <v>4.8099999999999996</v>
      </c>
      <c r="H402" s="17">
        <f t="shared" si="388"/>
        <v>14.91</v>
      </c>
      <c r="I402" s="18">
        <f t="shared" si="389"/>
        <v>94.53</v>
      </c>
      <c r="J402" s="18">
        <f t="shared" si="390"/>
        <v>45.02</v>
      </c>
      <c r="K402" s="18">
        <f t="shared" si="391"/>
        <v>139.55000000000001</v>
      </c>
      <c r="L402" s="19">
        <f t="shared" si="392"/>
        <v>139.55000000000001</v>
      </c>
    </row>
    <row r="403" spans="1:12" ht="51">
      <c r="A403" s="12" t="s">
        <v>588</v>
      </c>
      <c r="B403" s="13">
        <v>92762</v>
      </c>
      <c r="C403" s="14" t="s">
        <v>238</v>
      </c>
      <c r="D403" s="15" t="s">
        <v>42</v>
      </c>
      <c r="E403" s="16">
        <v>28.2</v>
      </c>
      <c r="F403" s="157">
        <v>9.5500000000000007</v>
      </c>
      <c r="G403" s="157">
        <v>1.37</v>
      </c>
      <c r="H403" s="17">
        <f t="shared" si="388"/>
        <v>10.92</v>
      </c>
      <c r="I403" s="18">
        <f t="shared" si="389"/>
        <v>269.31</v>
      </c>
      <c r="J403" s="18">
        <f t="shared" si="390"/>
        <v>38.630000000000003</v>
      </c>
      <c r="K403" s="18">
        <f t="shared" si="391"/>
        <v>307.94</v>
      </c>
      <c r="L403" s="19">
        <f t="shared" si="392"/>
        <v>307.94</v>
      </c>
    </row>
    <row r="404" spans="1:12" ht="12.75">
      <c r="A404" s="26" t="s">
        <v>589</v>
      </c>
      <c r="B404" s="27"/>
      <c r="C404" s="26" t="s">
        <v>590</v>
      </c>
      <c r="D404" s="27"/>
      <c r="E404" s="28"/>
      <c r="F404" s="160"/>
      <c r="G404" s="160"/>
      <c r="H404" s="27"/>
      <c r="I404" s="29">
        <f t="shared" ref="I404:K404" si="393">SUM(I405:I408)</f>
        <v>1421.5600000000002</v>
      </c>
      <c r="J404" s="29">
        <f t="shared" si="393"/>
        <v>568.07999999999993</v>
      </c>
      <c r="K404" s="29">
        <f t="shared" si="393"/>
        <v>1989.64</v>
      </c>
    </row>
    <row r="405" spans="1:12" ht="63.75">
      <c r="A405" s="12" t="s">
        <v>591</v>
      </c>
      <c r="B405" s="13">
        <v>92433</v>
      </c>
      <c r="C405" s="14" t="s">
        <v>521</v>
      </c>
      <c r="D405" s="15" t="s">
        <v>24</v>
      </c>
      <c r="E405" s="16">
        <v>11.49</v>
      </c>
      <c r="F405" s="157">
        <v>46.17</v>
      </c>
      <c r="G405" s="157">
        <v>36.909999999999997</v>
      </c>
      <c r="H405" s="17">
        <f t="shared" ref="H405:H408" si="394">TRUNC((F405+G405),2)</f>
        <v>83.08</v>
      </c>
      <c r="I405" s="18">
        <f t="shared" ref="I405:I408" si="395">TRUNC((F405*E405),2)</f>
        <v>530.49</v>
      </c>
      <c r="J405" s="18">
        <f t="shared" ref="J405:J408" si="396">TRUNC((G405*E405),2)</f>
        <v>424.09</v>
      </c>
      <c r="K405" s="18">
        <f t="shared" ref="K405:K408" si="397">TRUNC((I405+J405),2)</f>
        <v>954.58</v>
      </c>
      <c r="L405" s="19">
        <f t="shared" ref="L405:L408" si="398">K405</f>
        <v>954.58</v>
      </c>
    </row>
    <row r="406" spans="1:12" ht="38.25">
      <c r="A406" s="12" t="s">
        <v>592</v>
      </c>
      <c r="B406" s="13" t="s">
        <v>226</v>
      </c>
      <c r="C406" s="14" t="s">
        <v>227</v>
      </c>
      <c r="D406" s="15" t="s">
        <v>113</v>
      </c>
      <c r="E406" s="16">
        <v>0.68</v>
      </c>
      <c r="F406" s="157">
        <v>573.69000000000005</v>
      </c>
      <c r="G406" s="157">
        <v>36.69</v>
      </c>
      <c r="H406" s="17">
        <f t="shared" si="394"/>
        <v>610.38</v>
      </c>
      <c r="I406" s="18">
        <f t="shared" si="395"/>
        <v>390.1</v>
      </c>
      <c r="J406" s="18">
        <f t="shared" si="396"/>
        <v>24.94</v>
      </c>
      <c r="K406" s="18">
        <f t="shared" si="397"/>
        <v>415.04</v>
      </c>
      <c r="L406" s="19">
        <f t="shared" si="398"/>
        <v>415.04</v>
      </c>
    </row>
    <row r="407" spans="1:12" ht="51">
      <c r="A407" s="12" t="s">
        <v>593</v>
      </c>
      <c r="B407" s="13">
        <v>92759</v>
      </c>
      <c r="C407" s="14" t="s">
        <v>229</v>
      </c>
      <c r="D407" s="15" t="s">
        <v>42</v>
      </c>
      <c r="E407" s="16">
        <v>14.04</v>
      </c>
      <c r="F407" s="157">
        <v>10.1</v>
      </c>
      <c r="G407" s="157">
        <v>4.8099999999999996</v>
      </c>
      <c r="H407" s="17">
        <f t="shared" si="394"/>
        <v>14.91</v>
      </c>
      <c r="I407" s="18">
        <f t="shared" si="395"/>
        <v>141.80000000000001</v>
      </c>
      <c r="J407" s="18">
        <f t="shared" si="396"/>
        <v>67.53</v>
      </c>
      <c r="K407" s="18">
        <f t="shared" si="397"/>
        <v>209.33</v>
      </c>
      <c r="L407" s="19">
        <f t="shared" si="398"/>
        <v>209.33</v>
      </c>
    </row>
    <row r="408" spans="1:12" ht="51">
      <c r="A408" s="12" t="s">
        <v>594</v>
      </c>
      <c r="B408" s="13">
        <v>92762</v>
      </c>
      <c r="C408" s="14" t="s">
        <v>238</v>
      </c>
      <c r="D408" s="15" t="s">
        <v>42</v>
      </c>
      <c r="E408" s="16">
        <v>37.61</v>
      </c>
      <c r="F408" s="157">
        <v>9.5500000000000007</v>
      </c>
      <c r="G408" s="157">
        <v>1.37</v>
      </c>
      <c r="H408" s="17">
        <f t="shared" si="394"/>
        <v>10.92</v>
      </c>
      <c r="I408" s="18">
        <f t="shared" si="395"/>
        <v>359.17</v>
      </c>
      <c r="J408" s="18">
        <f t="shared" si="396"/>
        <v>51.52</v>
      </c>
      <c r="K408" s="18">
        <f t="shared" si="397"/>
        <v>410.69</v>
      </c>
      <c r="L408" s="19">
        <f t="shared" si="398"/>
        <v>410.69</v>
      </c>
    </row>
    <row r="409" spans="1:12" ht="12.75">
      <c r="A409" s="26" t="s">
        <v>595</v>
      </c>
      <c r="B409" s="27"/>
      <c r="C409" s="26" t="s">
        <v>596</v>
      </c>
      <c r="D409" s="27"/>
      <c r="E409" s="28"/>
      <c r="F409" s="160"/>
      <c r="G409" s="160"/>
      <c r="H409" s="27"/>
      <c r="I409" s="29">
        <f t="shared" ref="I409:K409" si="399">SUM(I410:I414)</f>
        <v>3368.16</v>
      </c>
      <c r="J409" s="29">
        <f t="shared" si="399"/>
        <v>1197.46</v>
      </c>
      <c r="K409" s="29">
        <f t="shared" si="399"/>
        <v>4565.6200000000008</v>
      </c>
    </row>
    <row r="410" spans="1:12" ht="63.75">
      <c r="A410" s="12" t="s">
        <v>597</v>
      </c>
      <c r="B410" s="13">
        <v>92433</v>
      </c>
      <c r="C410" s="14" t="s">
        <v>521</v>
      </c>
      <c r="D410" s="15" t="s">
        <v>24</v>
      </c>
      <c r="E410" s="16">
        <v>23.68</v>
      </c>
      <c r="F410" s="157">
        <v>46.17</v>
      </c>
      <c r="G410" s="157">
        <v>36.909999999999997</v>
      </c>
      <c r="H410" s="17">
        <f t="shared" ref="H410:H414" si="400">TRUNC((F410+G410),2)</f>
        <v>83.08</v>
      </c>
      <c r="I410" s="18">
        <f t="shared" ref="I410:I414" si="401">TRUNC((F410*E410),2)</f>
        <v>1093.3</v>
      </c>
      <c r="J410" s="18">
        <f t="shared" ref="J410:J414" si="402">TRUNC((G410*E410),2)</f>
        <v>874.02</v>
      </c>
      <c r="K410" s="18">
        <f t="shared" ref="K410:K414" si="403">TRUNC((I410+J410),2)</f>
        <v>1967.32</v>
      </c>
      <c r="L410" s="19">
        <f t="shared" ref="L410:L414" si="404">K410</f>
        <v>1967.32</v>
      </c>
    </row>
    <row r="411" spans="1:12" ht="38.25">
      <c r="A411" s="12" t="s">
        <v>598</v>
      </c>
      <c r="B411" s="13" t="s">
        <v>226</v>
      </c>
      <c r="C411" s="14" t="s">
        <v>227</v>
      </c>
      <c r="D411" s="15" t="s">
        <v>113</v>
      </c>
      <c r="E411" s="16">
        <v>1.43</v>
      </c>
      <c r="F411" s="157">
        <v>573.69000000000005</v>
      </c>
      <c r="G411" s="157">
        <v>36.69</v>
      </c>
      <c r="H411" s="17">
        <f t="shared" si="400"/>
        <v>610.38</v>
      </c>
      <c r="I411" s="18">
        <f t="shared" si="401"/>
        <v>820.37</v>
      </c>
      <c r="J411" s="18">
        <f t="shared" si="402"/>
        <v>52.46</v>
      </c>
      <c r="K411" s="18">
        <f t="shared" si="403"/>
        <v>872.83</v>
      </c>
      <c r="L411" s="19">
        <f t="shared" si="404"/>
        <v>872.83</v>
      </c>
    </row>
    <row r="412" spans="1:12" ht="51">
      <c r="A412" s="12" t="s">
        <v>599</v>
      </c>
      <c r="B412" s="13">
        <v>92759</v>
      </c>
      <c r="C412" s="14" t="s">
        <v>229</v>
      </c>
      <c r="D412" s="15" t="s">
        <v>42</v>
      </c>
      <c r="E412" s="16">
        <v>29.64</v>
      </c>
      <c r="F412" s="157">
        <v>10.1</v>
      </c>
      <c r="G412" s="157">
        <v>4.8099999999999996</v>
      </c>
      <c r="H412" s="17">
        <f t="shared" si="400"/>
        <v>14.91</v>
      </c>
      <c r="I412" s="18">
        <f t="shared" si="401"/>
        <v>299.36</v>
      </c>
      <c r="J412" s="18">
        <f t="shared" si="402"/>
        <v>142.56</v>
      </c>
      <c r="K412" s="18">
        <f t="shared" si="403"/>
        <v>441.92</v>
      </c>
      <c r="L412" s="19">
        <f t="shared" si="404"/>
        <v>441.92</v>
      </c>
    </row>
    <row r="413" spans="1:12" ht="51">
      <c r="A413" s="12" t="s">
        <v>600</v>
      </c>
      <c r="B413" s="13">
        <v>92762</v>
      </c>
      <c r="C413" s="14" t="s">
        <v>238</v>
      </c>
      <c r="D413" s="15" t="s">
        <v>42</v>
      </c>
      <c r="E413" s="16">
        <v>17.170000000000002</v>
      </c>
      <c r="F413" s="157">
        <v>9.5500000000000007</v>
      </c>
      <c r="G413" s="157">
        <v>1.37</v>
      </c>
      <c r="H413" s="17">
        <f t="shared" si="400"/>
        <v>10.92</v>
      </c>
      <c r="I413" s="18">
        <f t="shared" si="401"/>
        <v>163.97</v>
      </c>
      <c r="J413" s="18">
        <f t="shared" si="402"/>
        <v>23.52</v>
      </c>
      <c r="K413" s="18">
        <f t="shared" si="403"/>
        <v>187.49</v>
      </c>
      <c r="L413" s="19">
        <f t="shared" si="404"/>
        <v>187.49</v>
      </c>
    </row>
    <row r="414" spans="1:12" ht="51">
      <c r="A414" s="12" t="s">
        <v>601</v>
      </c>
      <c r="B414" s="13">
        <v>92763</v>
      </c>
      <c r="C414" s="14" t="s">
        <v>240</v>
      </c>
      <c r="D414" s="15" t="s">
        <v>42</v>
      </c>
      <c r="E414" s="16">
        <v>120.58</v>
      </c>
      <c r="F414" s="157">
        <v>8.2200000000000006</v>
      </c>
      <c r="G414" s="157">
        <v>0.87</v>
      </c>
      <c r="H414" s="17">
        <f t="shared" si="400"/>
        <v>9.09</v>
      </c>
      <c r="I414" s="18">
        <f t="shared" si="401"/>
        <v>991.16</v>
      </c>
      <c r="J414" s="18">
        <f t="shared" si="402"/>
        <v>104.9</v>
      </c>
      <c r="K414" s="18">
        <f t="shared" si="403"/>
        <v>1096.06</v>
      </c>
      <c r="L414" s="19">
        <f t="shared" si="404"/>
        <v>1096.06</v>
      </c>
    </row>
    <row r="415" spans="1:12" ht="12.75">
      <c r="A415" s="6" t="s">
        <v>602</v>
      </c>
      <c r="B415" s="7"/>
      <c r="C415" s="6" t="s">
        <v>603</v>
      </c>
      <c r="D415" s="7"/>
      <c r="E415" s="8"/>
      <c r="F415" s="158"/>
      <c r="G415" s="158"/>
      <c r="H415" s="7"/>
      <c r="I415" s="9">
        <f t="shared" ref="I415:K415" si="405">SUM(I416:I417)</f>
        <v>105.18</v>
      </c>
      <c r="J415" s="9">
        <f t="shared" si="405"/>
        <v>278.60000000000002</v>
      </c>
      <c r="K415" s="9">
        <f t="shared" si="405"/>
        <v>383.78</v>
      </c>
    </row>
    <row r="416" spans="1:12" ht="25.5">
      <c r="A416" s="12" t="s">
        <v>604</v>
      </c>
      <c r="B416" s="13" t="s">
        <v>605</v>
      </c>
      <c r="C416" s="14" t="s">
        <v>606</v>
      </c>
      <c r="D416" s="15" t="s">
        <v>39</v>
      </c>
      <c r="E416" s="16">
        <v>55</v>
      </c>
      <c r="F416" s="157" t="s">
        <v>607</v>
      </c>
      <c r="G416" s="157" t="s">
        <v>608</v>
      </c>
      <c r="H416" s="17">
        <f t="shared" ref="H416:H417" si="406">TRUNC((F416+G416),2)</f>
        <v>4.42</v>
      </c>
      <c r="I416" s="18">
        <f t="shared" ref="I416:I417" si="407">TRUNC((F416*E416),2)</f>
        <v>62.7</v>
      </c>
      <c r="J416" s="18">
        <f t="shared" ref="J416:J417" si="408">TRUNC((G416*E416),2)</f>
        <v>180.4</v>
      </c>
      <c r="K416" s="18">
        <f t="shared" ref="K416:K417" si="409">TRUNC((I416+J416),2)</f>
        <v>243.1</v>
      </c>
      <c r="L416" s="19">
        <f t="shared" ref="L416:L417" si="410">K416</f>
        <v>243.1</v>
      </c>
    </row>
    <row r="417" spans="1:12" ht="38.25">
      <c r="A417" s="12" t="s">
        <v>609</v>
      </c>
      <c r="B417" s="13" t="s">
        <v>610</v>
      </c>
      <c r="C417" s="14" t="s">
        <v>611</v>
      </c>
      <c r="D417" s="15" t="s">
        <v>113</v>
      </c>
      <c r="E417" s="16">
        <v>2</v>
      </c>
      <c r="F417" s="157">
        <v>21.24</v>
      </c>
      <c r="G417" s="157">
        <v>49.1</v>
      </c>
      <c r="H417" s="17">
        <f t="shared" si="406"/>
        <v>70.34</v>
      </c>
      <c r="I417" s="18">
        <f t="shared" si="407"/>
        <v>42.48</v>
      </c>
      <c r="J417" s="18">
        <f t="shared" si="408"/>
        <v>98.2</v>
      </c>
      <c r="K417" s="18">
        <f t="shared" si="409"/>
        <v>140.68</v>
      </c>
      <c r="L417" s="19">
        <f t="shared" si="410"/>
        <v>140.68</v>
      </c>
    </row>
    <row r="418" spans="1:12" ht="12.75">
      <c r="A418" s="6" t="s">
        <v>612</v>
      </c>
      <c r="B418" s="7"/>
      <c r="C418" s="6" t="s">
        <v>613</v>
      </c>
      <c r="D418" s="7"/>
      <c r="E418" s="8"/>
      <c r="F418" s="158"/>
      <c r="G418" s="158"/>
      <c r="H418" s="7"/>
      <c r="I418" s="9">
        <f t="shared" ref="I418:K418" si="411">I419+I422+I424+I427+I430</f>
        <v>55368.340000000004</v>
      </c>
      <c r="J418" s="9">
        <f t="shared" si="411"/>
        <v>61277.780000000006</v>
      </c>
      <c r="K418" s="9">
        <f t="shared" si="411"/>
        <v>116646.12</v>
      </c>
    </row>
    <row r="419" spans="1:12" ht="12.75">
      <c r="A419" s="22" t="s">
        <v>614</v>
      </c>
      <c r="B419" s="23"/>
      <c r="C419" s="22" t="s">
        <v>615</v>
      </c>
      <c r="D419" s="23"/>
      <c r="E419" s="24"/>
      <c r="F419" s="159"/>
      <c r="G419" s="159"/>
      <c r="H419" s="23"/>
      <c r="I419" s="25">
        <f t="shared" ref="I419:K419" si="412">SUM(I420:I421)</f>
        <v>11531.339999999998</v>
      </c>
      <c r="J419" s="25">
        <f t="shared" si="412"/>
        <v>14184.86</v>
      </c>
      <c r="K419" s="25">
        <f t="shared" si="412"/>
        <v>25716.2</v>
      </c>
    </row>
    <row r="420" spans="1:12" ht="63.75">
      <c r="A420" s="12" t="s">
        <v>616</v>
      </c>
      <c r="B420" s="13">
        <v>103328</v>
      </c>
      <c r="C420" s="14" t="s">
        <v>617</v>
      </c>
      <c r="D420" s="15" t="s">
        <v>24</v>
      </c>
      <c r="E420" s="16">
        <v>231.81</v>
      </c>
      <c r="F420" s="157">
        <v>48.27</v>
      </c>
      <c r="G420" s="157">
        <v>58.29</v>
      </c>
      <c r="H420" s="17">
        <f t="shared" ref="H420:H421" si="413">TRUNC((F420+G420),2)</f>
        <v>106.56</v>
      </c>
      <c r="I420" s="18">
        <f t="shared" ref="I420:I421" si="414">TRUNC((F420*E420),2)</f>
        <v>11189.46</v>
      </c>
      <c r="J420" s="18">
        <f t="shared" ref="J420:J421" si="415">TRUNC((G420*E420),2)</f>
        <v>13512.2</v>
      </c>
      <c r="K420" s="18">
        <f t="shared" ref="K420:K421" si="416">TRUNC((I420+J420),2)</f>
        <v>24701.66</v>
      </c>
      <c r="L420" s="19">
        <f t="shared" ref="L420:L421" si="417">K420</f>
        <v>24701.66</v>
      </c>
    </row>
    <row r="421" spans="1:12" ht="38.25">
      <c r="A421" s="12" t="s">
        <v>618</v>
      </c>
      <c r="B421" s="13">
        <v>93200</v>
      </c>
      <c r="C421" s="14" t="s">
        <v>619</v>
      </c>
      <c r="D421" s="15" t="s">
        <v>39</v>
      </c>
      <c r="E421" s="16">
        <v>74</v>
      </c>
      <c r="F421" s="157">
        <v>4.62</v>
      </c>
      <c r="G421" s="157">
        <v>9.09</v>
      </c>
      <c r="H421" s="17">
        <f t="shared" si="413"/>
        <v>13.71</v>
      </c>
      <c r="I421" s="18">
        <f t="shared" si="414"/>
        <v>341.88</v>
      </c>
      <c r="J421" s="18">
        <f t="shared" si="415"/>
        <v>672.66</v>
      </c>
      <c r="K421" s="18">
        <f t="shared" si="416"/>
        <v>1014.54</v>
      </c>
      <c r="L421" s="19">
        <f t="shared" si="417"/>
        <v>1014.54</v>
      </c>
    </row>
    <row r="422" spans="1:12" ht="12.75">
      <c r="A422" s="22" t="s">
        <v>620</v>
      </c>
      <c r="B422" s="23"/>
      <c r="C422" s="22" t="s">
        <v>621</v>
      </c>
      <c r="D422" s="23"/>
      <c r="E422" s="24"/>
      <c r="F422" s="159"/>
      <c r="G422" s="159"/>
      <c r="H422" s="23"/>
      <c r="I422" s="25">
        <f t="shared" ref="I422:K422" si="418">SUM(I423)</f>
        <v>8452.7999999999993</v>
      </c>
      <c r="J422" s="25">
        <f t="shared" si="418"/>
        <v>10207.450000000001</v>
      </c>
      <c r="K422" s="25">
        <f t="shared" si="418"/>
        <v>18660.25</v>
      </c>
    </row>
    <row r="423" spans="1:12" ht="63.75">
      <c r="A423" s="12" t="s">
        <v>622</v>
      </c>
      <c r="B423" s="13">
        <v>103328</v>
      </c>
      <c r="C423" s="14" t="s">
        <v>617</v>
      </c>
      <c r="D423" s="15" t="s">
        <v>24</v>
      </c>
      <c r="E423" s="16">
        <v>175.11500000000001</v>
      </c>
      <c r="F423" s="157">
        <v>48.27</v>
      </c>
      <c r="G423" s="157">
        <v>58.29</v>
      </c>
      <c r="H423" s="17">
        <f>TRUNC((F423+G423),2)</f>
        <v>106.56</v>
      </c>
      <c r="I423" s="18">
        <f>TRUNC((F423*E423),2)</f>
        <v>8452.7999999999993</v>
      </c>
      <c r="J423" s="18">
        <f>TRUNC((G423*E423),2)</f>
        <v>10207.450000000001</v>
      </c>
      <c r="K423" s="18">
        <f>TRUNC((I423+J423),2)</f>
        <v>18660.25</v>
      </c>
      <c r="L423" s="19">
        <f>K423</f>
        <v>18660.25</v>
      </c>
    </row>
    <row r="424" spans="1:12" ht="25.5">
      <c r="A424" s="22" t="s">
        <v>623</v>
      </c>
      <c r="B424" s="23"/>
      <c r="C424" s="22" t="s">
        <v>624</v>
      </c>
      <c r="D424" s="23"/>
      <c r="E424" s="24"/>
      <c r="F424" s="159"/>
      <c r="G424" s="159"/>
      <c r="H424" s="23"/>
      <c r="I424" s="25">
        <f t="shared" ref="I424:K424" si="419">SUM(I425:I426)</f>
        <v>7904.59</v>
      </c>
      <c r="J424" s="25">
        <f t="shared" si="419"/>
        <v>7252.9800000000005</v>
      </c>
      <c r="K424" s="25">
        <f t="shared" si="419"/>
        <v>15157.57</v>
      </c>
    </row>
    <row r="425" spans="1:12" ht="63.75">
      <c r="A425" s="12" t="s">
        <v>625</v>
      </c>
      <c r="B425" s="13">
        <v>103328</v>
      </c>
      <c r="C425" s="14" t="s">
        <v>617</v>
      </c>
      <c r="D425" s="15" t="s">
        <v>24</v>
      </c>
      <c r="E425" s="16">
        <v>101.4</v>
      </c>
      <c r="F425" s="157">
        <v>48.27</v>
      </c>
      <c r="G425" s="157">
        <v>58.29</v>
      </c>
      <c r="H425" s="17">
        <f t="shared" ref="H425:H426" si="420">TRUNC((F425+G425),2)</f>
        <v>106.56</v>
      </c>
      <c r="I425" s="18">
        <f t="shared" ref="I425:I426" si="421">TRUNC((F425*E425),2)</f>
        <v>4894.57</v>
      </c>
      <c r="J425" s="18">
        <f t="shared" ref="J425:J426" si="422">TRUNC((G425*E425),2)</f>
        <v>5910.6</v>
      </c>
      <c r="K425" s="18">
        <f t="shared" ref="K425:K426" si="423">TRUNC((I425+J425),2)</f>
        <v>10805.17</v>
      </c>
      <c r="L425" s="19">
        <f t="shared" ref="L425:L426" si="424">K425</f>
        <v>10805.17</v>
      </c>
    </row>
    <row r="426" spans="1:12" ht="38.25">
      <c r="A426" s="12" t="s">
        <v>626</v>
      </c>
      <c r="B426" s="13">
        <v>105033</v>
      </c>
      <c r="C426" s="14" t="s">
        <v>627</v>
      </c>
      <c r="D426" s="15" t="s">
        <v>39</v>
      </c>
      <c r="E426" s="16">
        <v>78</v>
      </c>
      <c r="F426" s="157">
        <v>38.590000000000003</v>
      </c>
      <c r="G426" s="157">
        <v>17.21</v>
      </c>
      <c r="H426" s="17">
        <f t="shared" si="420"/>
        <v>55.8</v>
      </c>
      <c r="I426" s="18">
        <f t="shared" si="421"/>
        <v>3010.02</v>
      </c>
      <c r="J426" s="18">
        <f t="shared" si="422"/>
        <v>1342.38</v>
      </c>
      <c r="K426" s="18">
        <f t="shared" si="423"/>
        <v>4352.3999999999996</v>
      </c>
      <c r="L426" s="19">
        <f t="shared" si="424"/>
        <v>4352.3999999999996</v>
      </c>
    </row>
    <row r="427" spans="1:12" ht="12.75">
      <c r="A427" s="22" t="s">
        <v>628</v>
      </c>
      <c r="B427" s="23"/>
      <c r="C427" s="22" t="s">
        <v>629</v>
      </c>
      <c r="D427" s="23"/>
      <c r="E427" s="24"/>
      <c r="F427" s="159"/>
      <c r="G427" s="159"/>
      <c r="H427" s="23"/>
      <c r="I427" s="25">
        <f t="shared" ref="I427:K427" si="425">SUM(I428:I429)</f>
        <v>13305.07</v>
      </c>
      <c r="J427" s="25">
        <f t="shared" si="425"/>
        <v>16380.59</v>
      </c>
      <c r="K427" s="25">
        <f t="shared" si="425"/>
        <v>29685.66</v>
      </c>
    </row>
    <row r="428" spans="1:12" ht="63.75">
      <c r="A428" s="12" t="s">
        <v>630</v>
      </c>
      <c r="B428" s="13">
        <v>87905</v>
      </c>
      <c r="C428" s="14" t="s">
        <v>631</v>
      </c>
      <c r="D428" s="15" t="s">
        <v>24</v>
      </c>
      <c r="E428" s="16">
        <v>333.21</v>
      </c>
      <c r="F428" s="157">
        <v>3.54</v>
      </c>
      <c r="G428" s="157">
        <v>5.99</v>
      </c>
      <c r="H428" s="17">
        <f t="shared" ref="H428:H429" si="426">TRUNC((F428+G428),2)</f>
        <v>9.5299999999999994</v>
      </c>
      <c r="I428" s="18">
        <f t="shared" ref="I428:I429" si="427">TRUNC((F428*E428),2)</f>
        <v>1179.56</v>
      </c>
      <c r="J428" s="18">
        <f t="shared" ref="J428:J429" si="428">TRUNC((G428*E428),2)</f>
        <v>1995.92</v>
      </c>
      <c r="K428" s="18">
        <f t="shared" ref="K428:K429" si="429">TRUNC((I428+J428),2)</f>
        <v>3175.48</v>
      </c>
      <c r="L428" s="19">
        <f t="shared" ref="L428:L429" si="430">K428</f>
        <v>3175.48</v>
      </c>
    </row>
    <row r="429" spans="1:12" ht="63.75">
      <c r="A429" s="12" t="s">
        <v>632</v>
      </c>
      <c r="B429" s="13">
        <v>104222</v>
      </c>
      <c r="C429" s="14" t="s">
        <v>633</v>
      </c>
      <c r="D429" s="15" t="s">
        <v>24</v>
      </c>
      <c r="E429" s="16">
        <f>E428</f>
        <v>333.21</v>
      </c>
      <c r="F429" s="157">
        <v>36.39</v>
      </c>
      <c r="G429" s="157">
        <v>43.17</v>
      </c>
      <c r="H429" s="17">
        <f t="shared" si="426"/>
        <v>79.56</v>
      </c>
      <c r="I429" s="18">
        <f t="shared" si="427"/>
        <v>12125.51</v>
      </c>
      <c r="J429" s="18">
        <f t="shared" si="428"/>
        <v>14384.67</v>
      </c>
      <c r="K429" s="18">
        <f t="shared" si="429"/>
        <v>26510.18</v>
      </c>
      <c r="L429" s="19">
        <f t="shared" si="430"/>
        <v>26510.18</v>
      </c>
    </row>
    <row r="430" spans="1:12" ht="12.75">
      <c r="A430" s="22" t="s">
        <v>634</v>
      </c>
      <c r="B430" s="23"/>
      <c r="C430" s="22" t="s">
        <v>635</v>
      </c>
      <c r="D430" s="23"/>
      <c r="E430" s="24"/>
      <c r="F430" s="159"/>
      <c r="G430" s="159"/>
      <c r="H430" s="23"/>
      <c r="I430" s="25">
        <f t="shared" ref="I430:K430" si="431">SUM(I431:I432)</f>
        <v>14174.54</v>
      </c>
      <c r="J430" s="25">
        <f t="shared" si="431"/>
        <v>13251.900000000001</v>
      </c>
      <c r="K430" s="25">
        <f t="shared" si="431"/>
        <v>27426.44</v>
      </c>
    </row>
    <row r="431" spans="1:12" ht="51">
      <c r="A431" s="12" t="s">
        <v>636</v>
      </c>
      <c r="B431" s="13">
        <v>87879</v>
      </c>
      <c r="C431" s="14" t="s">
        <v>637</v>
      </c>
      <c r="D431" s="15" t="s">
        <v>24</v>
      </c>
      <c r="E431" s="16">
        <v>683.44</v>
      </c>
      <c r="F431" s="157">
        <v>2.39</v>
      </c>
      <c r="G431" s="157">
        <v>2.66</v>
      </c>
      <c r="H431" s="17">
        <f t="shared" ref="H431:H432" si="432">TRUNC((F431+G431),2)</f>
        <v>5.05</v>
      </c>
      <c r="I431" s="18">
        <f t="shared" ref="I431:I432" si="433">TRUNC((F431*E431),2)</f>
        <v>1633.42</v>
      </c>
      <c r="J431" s="18">
        <f t="shared" ref="J431:J432" si="434">TRUNC((G431*E431),2)</f>
        <v>1817.95</v>
      </c>
      <c r="K431" s="18">
        <f t="shared" ref="K431:K432" si="435">TRUNC((I431+J431),2)</f>
        <v>3451.37</v>
      </c>
      <c r="L431" s="19">
        <f t="shared" ref="L431:L432" si="436">K431</f>
        <v>3451.37</v>
      </c>
    </row>
    <row r="432" spans="1:12" ht="63.75">
      <c r="A432" s="12" t="s">
        <v>638</v>
      </c>
      <c r="B432" s="13">
        <v>87535</v>
      </c>
      <c r="C432" s="14" t="s">
        <v>639</v>
      </c>
      <c r="D432" s="15" t="s">
        <v>24</v>
      </c>
      <c r="E432" s="16">
        <f>E431</f>
        <v>683.44</v>
      </c>
      <c r="F432" s="157">
        <v>18.350000000000001</v>
      </c>
      <c r="G432" s="157">
        <v>16.73</v>
      </c>
      <c r="H432" s="17">
        <f t="shared" si="432"/>
        <v>35.08</v>
      </c>
      <c r="I432" s="18">
        <f t="shared" si="433"/>
        <v>12541.12</v>
      </c>
      <c r="J432" s="18">
        <f t="shared" si="434"/>
        <v>11433.95</v>
      </c>
      <c r="K432" s="18">
        <f t="shared" si="435"/>
        <v>23975.07</v>
      </c>
      <c r="L432" s="19">
        <f t="shared" si="436"/>
        <v>23975.07</v>
      </c>
    </row>
    <row r="433" spans="1:12" ht="12.75">
      <c r="A433" s="6" t="s">
        <v>640</v>
      </c>
      <c r="B433" s="7"/>
      <c r="C433" s="6" t="s">
        <v>641</v>
      </c>
      <c r="D433" s="7"/>
      <c r="E433" s="8"/>
      <c r="F433" s="158"/>
      <c r="G433" s="158"/>
      <c r="H433" s="7"/>
      <c r="I433" s="9">
        <f t="shared" ref="I433:K433" si="437">I434+I436+I439</f>
        <v>520262.06999999995</v>
      </c>
      <c r="J433" s="9">
        <f t="shared" si="437"/>
        <v>107995</v>
      </c>
      <c r="K433" s="9">
        <f t="shared" si="437"/>
        <v>628257.06999999995</v>
      </c>
    </row>
    <row r="434" spans="1:12" ht="12.75">
      <c r="A434" s="22" t="s">
        <v>642</v>
      </c>
      <c r="B434" s="23"/>
      <c r="C434" s="22" t="s">
        <v>643</v>
      </c>
      <c r="D434" s="23"/>
      <c r="E434" s="24"/>
      <c r="F434" s="159"/>
      <c r="G434" s="159"/>
      <c r="H434" s="23"/>
      <c r="I434" s="25">
        <f t="shared" ref="I434:K434" si="438">SUM(I435)</f>
        <v>242681.36</v>
      </c>
      <c r="J434" s="25">
        <f t="shared" si="438"/>
        <v>104006.3</v>
      </c>
      <c r="K434" s="25">
        <f t="shared" si="438"/>
        <v>346687.66</v>
      </c>
    </row>
    <row r="435" spans="1:12" ht="139.5" customHeight="1">
      <c r="A435" s="35" t="s">
        <v>644</v>
      </c>
      <c r="B435" s="36" t="s">
        <v>15</v>
      </c>
      <c r="C435" s="37" t="s">
        <v>645</v>
      </c>
      <c r="D435" s="38" t="s">
        <v>29</v>
      </c>
      <c r="E435" s="39">
        <v>1</v>
      </c>
      <c r="F435" s="157">
        <f>346687.67*0.7</f>
        <v>242681.36899999998</v>
      </c>
      <c r="G435" s="157">
        <f>346687.67*0.3</f>
        <v>104006.30099999999</v>
      </c>
      <c r="H435" s="17">
        <f>TRUNC((F435+G435),2)</f>
        <v>346687.67</v>
      </c>
      <c r="I435" s="18">
        <f>TRUNC((F435*E435),2)</f>
        <v>242681.36</v>
      </c>
      <c r="J435" s="18">
        <f>TRUNC((G435*E435),2)</f>
        <v>104006.3</v>
      </c>
      <c r="K435" s="18">
        <f>TRUNC((I435+J435),2)</f>
        <v>346687.66</v>
      </c>
      <c r="L435" s="19">
        <f>K435</f>
        <v>346687.66</v>
      </c>
    </row>
    <row r="436" spans="1:12" ht="12.75">
      <c r="A436" s="22" t="s">
        <v>646</v>
      </c>
      <c r="B436" s="23"/>
      <c r="C436" s="22" t="s">
        <v>647</v>
      </c>
      <c r="D436" s="23"/>
      <c r="E436" s="24"/>
      <c r="F436" s="159"/>
      <c r="G436" s="159"/>
      <c r="H436" s="23"/>
      <c r="I436" s="25">
        <f t="shared" ref="I436:K436" si="439">SUM(I437:I438)</f>
        <v>257711.6</v>
      </c>
      <c r="J436" s="25">
        <f t="shared" si="439"/>
        <v>3988.7</v>
      </c>
      <c r="K436" s="25">
        <f t="shared" si="439"/>
        <v>261700.3</v>
      </c>
    </row>
    <row r="437" spans="1:12" ht="30.75" customHeight="1">
      <c r="A437" s="12" t="s">
        <v>648</v>
      </c>
      <c r="B437" s="13" t="s">
        <v>649</v>
      </c>
      <c r="C437" s="14" t="s">
        <v>650</v>
      </c>
      <c r="D437" s="15" t="s">
        <v>39</v>
      </c>
      <c r="E437" s="16">
        <v>18</v>
      </c>
      <c r="F437" s="157">
        <v>147.66</v>
      </c>
      <c r="G437" s="157">
        <v>10.61</v>
      </c>
      <c r="H437" s="17">
        <f t="shared" ref="H437:H438" si="440">TRUNC((F437+G437),2)</f>
        <v>158.27000000000001</v>
      </c>
      <c r="I437" s="18">
        <f t="shared" ref="I437:I438" si="441">TRUNC((F437*E437),2)</f>
        <v>2657.88</v>
      </c>
      <c r="J437" s="18">
        <f t="shared" ref="J437:J438" si="442">TRUNC((G437*E437),2)</f>
        <v>190.98</v>
      </c>
      <c r="K437" s="18">
        <f t="shared" ref="K437:K438" si="443">TRUNC((I437+J437),2)</f>
        <v>2848.86</v>
      </c>
      <c r="L437" s="19">
        <f t="shared" ref="L437:L438" si="444">K437</f>
        <v>2848.86</v>
      </c>
    </row>
    <row r="438" spans="1:12" ht="63.75" customHeight="1">
      <c r="A438" s="12" t="s">
        <v>651</v>
      </c>
      <c r="B438" s="13">
        <v>94216</v>
      </c>
      <c r="C438" s="152" t="s">
        <v>1620</v>
      </c>
      <c r="D438" s="15" t="s">
        <v>24</v>
      </c>
      <c r="E438" s="40">
        <v>1444</v>
      </c>
      <c r="F438" s="157">
        <v>176.63</v>
      </c>
      <c r="G438" s="157">
        <v>2.63</v>
      </c>
      <c r="H438" s="17">
        <f t="shared" si="440"/>
        <v>179.26</v>
      </c>
      <c r="I438" s="18">
        <f t="shared" si="441"/>
        <v>255053.72</v>
      </c>
      <c r="J438" s="18">
        <f t="shared" si="442"/>
        <v>3797.72</v>
      </c>
      <c r="K438" s="18">
        <f t="shared" si="443"/>
        <v>258851.44</v>
      </c>
      <c r="L438" s="19">
        <f t="shared" si="444"/>
        <v>258851.44</v>
      </c>
    </row>
    <row r="439" spans="1:12" ht="12.75">
      <c r="A439" s="22" t="s">
        <v>652</v>
      </c>
      <c r="B439" s="23"/>
      <c r="C439" s="22" t="s">
        <v>653</v>
      </c>
      <c r="D439" s="23"/>
      <c r="E439" s="24"/>
      <c r="F439" s="159"/>
      <c r="G439" s="159"/>
      <c r="H439" s="23"/>
      <c r="I439" s="25">
        <f t="shared" ref="I439:K439" si="445">SUM(I440)</f>
        <v>19869.11</v>
      </c>
      <c r="J439" s="25">
        <f t="shared" si="445"/>
        <v>0</v>
      </c>
      <c r="K439" s="25">
        <f t="shared" si="445"/>
        <v>19869.11</v>
      </c>
    </row>
    <row r="440" spans="1:12" ht="63.75">
      <c r="A440" s="12" t="s">
        <v>654</v>
      </c>
      <c r="B440" s="13" t="s">
        <v>655</v>
      </c>
      <c r="C440" s="14" t="s">
        <v>656</v>
      </c>
      <c r="D440" s="15" t="s">
        <v>24</v>
      </c>
      <c r="E440" s="16">
        <v>176.74</v>
      </c>
      <c r="F440" s="157">
        <v>112.42</v>
      </c>
      <c r="G440" s="157">
        <v>0</v>
      </c>
      <c r="H440" s="17">
        <f>TRUNC((F440+G440),2)</f>
        <v>112.42</v>
      </c>
      <c r="I440" s="18">
        <f>TRUNC((F440*E440),2)</f>
        <v>19869.11</v>
      </c>
      <c r="J440" s="18">
        <f>TRUNC((G440*E440),2)</f>
        <v>0</v>
      </c>
      <c r="K440" s="18">
        <f>TRUNC((I440+J440),2)</f>
        <v>19869.11</v>
      </c>
      <c r="L440" s="19">
        <f>K440</f>
        <v>19869.11</v>
      </c>
    </row>
    <row r="441" spans="1:12" ht="12.75">
      <c r="A441" s="6" t="s">
        <v>657</v>
      </c>
      <c r="B441" s="7"/>
      <c r="C441" s="6" t="s">
        <v>658</v>
      </c>
      <c r="D441" s="7"/>
      <c r="E441" s="8"/>
      <c r="F441" s="158"/>
      <c r="G441" s="158"/>
      <c r="H441" s="7"/>
      <c r="I441" s="9">
        <f t="shared" ref="I441:K441" si="446">I442+I455+I461</f>
        <v>7224.380000000001</v>
      </c>
      <c r="J441" s="9">
        <f t="shared" si="446"/>
        <v>5250.2900000000009</v>
      </c>
      <c r="K441" s="9">
        <f t="shared" si="446"/>
        <v>12474.67</v>
      </c>
    </row>
    <row r="442" spans="1:12" ht="12.75">
      <c r="A442" s="22" t="s">
        <v>659</v>
      </c>
      <c r="B442" s="23"/>
      <c r="C442" s="22" t="s">
        <v>660</v>
      </c>
      <c r="D442" s="23"/>
      <c r="E442" s="24"/>
      <c r="F442" s="159"/>
      <c r="G442" s="159"/>
      <c r="H442" s="23"/>
      <c r="I442" s="25">
        <f t="shared" ref="I442:K442" si="447">SUM(I443:I454)</f>
        <v>2310.7600000000007</v>
      </c>
      <c r="J442" s="25">
        <f t="shared" si="447"/>
        <v>362.36</v>
      </c>
      <c r="K442" s="25">
        <f t="shared" si="447"/>
        <v>2673.12</v>
      </c>
    </row>
    <row r="443" spans="1:12" ht="25.5">
      <c r="A443" s="12" t="s">
        <v>661</v>
      </c>
      <c r="B443" s="13">
        <v>102605</v>
      </c>
      <c r="C443" s="14" t="s">
        <v>662</v>
      </c>
      <c r="D443" s="15" t="s">
        <v>17</v>
      </c>
      <c r="E443" s="16">
        <v>4</v>
      </c>
      <c r="F443" s="157">
        <v>291.3</v>
      </c>
      <c r="G443" s="157">
        <v>4.8600000000000003</v>
      </c>
      <c r="H443" s="17">
        <f t="shared" ref="H443:H454" si="448">TRUNC((F443+G443),2)</f>
        <v>296.16000000000003</v>
      </c>
      <c r="I443" s="18">
        <f t="shared" ref="I443:I454" si="449">TRUNC((F443*E443),2)</f>
        <v>1165.2</v>
      </c>
      <c r="J443" s="18">
        <f t="shared" ref="J443:J454" si="450">TRUNC((G443*E443),2)</f>
        <v>19.440000000000001</v>
      </c>
      <c r="K443" s="18">
        <f t="shared" ref="K443:K454" si="451">TRUNC((I443+J443),2)</f>
        <v>1184.6400000000001</v>
      </c>
      <c r="L443" s="19">
        <f t="shared" ref="L443:L454" si="452">K443</f>
        <v>1184.6400000000001</v>
      </c>
    </row>
    <row r="444" spans="1:12" ht="51">
      <c r="A444" s="12" t="s">
        <v>663</v>
      </c>
      <c r="B444" s="13">
        <v>94703</v>
      </c>
      <c r="C444" s="14" t="s">
        <v>664</v>
      </c>
      <c r="D444" s="15" t="s">
        <v>17</v>
      </c>
      <c r="E444" s="16">
        <v>8</v>
      </c>
      <c r="F444" s="157">
        <v>13.17</v>
      </c>
      <c r="G444" s="157">
        <v>6.18</v>
      </c>
      <c r="H444" s="17">
        <f t="shared" si="448"/>
        <v>19.350000000000001</v>
      </c>
      <c r="I444" s="18">
        <f t="shared" si="449"/>
        <v>105.36</v>
      </c>
      <c r="J444" s="18">
        <f t="shared" si="450"/>
        <v>49.44</v>
      </c>
      <c r="K444" s="18">
        <f t="shared" si="451"/>
        <v>154.80000000000001</v>
      </c>
      <c r="L444" s="19">
        <f t="shared" si="452"/>
        <v>154.80000000000001</v>
      </c>
    </row>
    <row r="445" spans="1:12" ht="51">
      <c r="A445" s="12" t="s">
        <v>665</v>
      </c>
      <c r="B445" s="13">
        <v>94704</v>
      </c>
      <c r="C445" s="14" t="s">
        <v>666</v>
      </c>
      <c r="D445" s="15" t="s">
        <v>17</v>
      </c>
      <c r="E445" s="16">
        <v>8</v>
      </c>
      <c r="F445" s="157">
        <v>18.739999999999998</v>
      </c>
      <c r="G445" s="157">
        <v>6.35</v>
      </c>
      <c r="H445" s="17">
        <f t="shared" si="448"/>
        <v>25.09</v>
      </c>
      <c r="I445" s="18">
        <f t="shared" si="449"/>
        <v>149.91999999999999</v>
      </c>
      <c r="J445" s="18">
        <f t="shared" si="450"/>
        <v>50.8</v>
      </c>
      <c r="K445" s="18">
        <f t="shared" si="451"/>
        <v>200.72</v>
      </c>
      <c r="L445" s="19">
        <f t="shared" si="452"/>
        <v>200.72</v>
      </c>
    </row>
    <row r="446" spans="1:12" ht="25.5">
      <c r="A446" s="12" t="s">
        <v>667</v>
      </c>
      <c r="B446" s="13">
        <v>102591</v>
      </c>
      <c r="C446" s="14" t="s">
        <v>668</v>
      </c>
      <c r="D446" s="15" t="s">
        <v>17</v>
      </c>
      <c r="E446" s="16">
        <v>8</v>
      </c>
      <c r="F446" s="157">
        <v>1.33</v>
      </c>
      <c r="G446" s="157">
        <v>3.95</v>
      </c>
      <c r="H446" s="17">
        <f t="shared" si="448"/>
        <v>5.28</v>
      </c>
      <c r="I446" s="18">
        <f t="shared" si="449"/>
        <v>10.64</v>
      </c>
      <c r="J446" s="18">
        <f t="shared" si="450"/>
        <v>31.6</v>
      </c>
      <c r="K446" s="18">
        <f t="shared" si="451"/>
        <v>42.24</v>
      </c>
      <c r="L446" s="19">
        <f t="shared" si="452"/>
        <v>42.24</v>
      </c>
    </row>
    <row r="447" spans="1:12" ht="25.5">
      <c r="A447" s="12" t="s">
        <v>669</v>
      </c>
      <c r="B447" s="13">
        <v>102593</v>
      </c>
      <c r="C447" s="14" t="s">
        <v>670</v>
      </c>
      <c r="D447" s="15" t="s">
        <v>17</v>
      </c>
      <c r="E447" s="16">
        <v>8</v>
      </c>
      <c r="F447" s="157">
        <v>1.5</v>
      </c>
      <c r="G447" s="157">
        <v>4.46</v>
      </c>
      <c r="H447" s="17">
        <f t="shared" si="448"/>
        <v>5.96</v>
      </c>
      <c r="I447" s="18">
        <f t="shared" si="449"/>
        <v>12</v>
      </c>
      <c r="J447" s="18">
        <f t="shared" si="450"/>
        <v>35.68</v>
      </c>
      <c r="K447" s="18">
        <f t="shared" si="451"/>
        <v>47.68</v>
      </c>
      <c r="L447" s="19">
        <f t="shared" si="452"/>
        <v>47.68</v>
      </c>
    </row>
    <row r="448" spans="1:12" ht="51">
      <c r="A448" s="12" t="s">
        <v>671</v>
      </c>
      <c r="B448" s="13">
        <v>94672</v>
      </c>
      <c r="C448" s="14" t="s">
        <v>672</v>
      </c>
      <c r="D448" s="15" t="s">
        <v>17</v>
      </c>
      <c r="E448" s="16">
        <v>8</v>
      </c>
      <c r="F448" s="157">
        <v>3.65</v>
      </c>
      <c r="G448" s="157">
        <v>2.65</v>
      </c>
      <c r="H448" s="17">
        <f t="shared" si="448"/>
        <v>6.3</v>
      </c>
      <c r="I448" s="18">
        <f t="shared" si="449"/>
        <v>29.2</v>
      </c>
      <c r="J448" s="18">
        <f t="shared" si="450"/>
        <v>21.2</v>
      </c>
      <c r="K448" s="18">
        <f t="shared" si="451"/>
        <v>50.4</v>
      </c>
      <c r="L448" s="19">
        <f t="shared" si="452"/>
        <v>50.4</v>
      </c>
    </row>
    <row r="449" spans="1:12" ht="38.25">
      <c r="A449" s="12" t="s">
        <v>673</v>
      </c>
      <c r="B449" s="13">
        <v>94674</v>
      </c>
      <c r="C449" s="14" t="s">
        <v>674</v>
      </c>
      <c r="D449" s="15" t="s">
        <v>17</v>
      </c>
      <c r="E449" s="16">
        <v>8</v>
      </c>
      <c r="F449" s="157">
        <v>4.8600000000000003</v>
      </c>
      <c r="G449" s="157">
        <v>3.46</v>
      </c>
      <c r="H449" s="17">
        <f t="shared" si="448"/>
        <v>8.32</v>
      </c>
      <c r="I449" s="18">
        <f t="shared" si="449"/>
        <v>38.880000000000003</v>
      </c>
      <c r="J449" s="18">
        <f t="shared" si="450"/>
        <v>27.68</v>
      </c>
      <c r="K449" s="18">
        <f t="shared" si="451"/>
        <v>66.56</v>
      </c>
      <c r="L449" s="19">
        <f t="shared" si="452"/>
        <v>66.56</v>
      </c>
    </row>
    <row r="450" spans="1:12" ht="38.25">
      <c r="A450" s="12" t="s">
        <v>675</v>
      </c>
      <c r="B450" s="13">
        <v>94489</v>
      </c>
      <c r="C450" s="14" t="s">
        <v>676</v>
      </c>
      <c r="D450" s="15" t="s">
        <v>17</v>
      </c>
      <c r="E450" s="16">
        <v>8</v>
      </c>
      <c r="F450" s="157">
        <v>29.92</v>
      </c>
      <c r="G450" s="157">
        <v>3.67</v>
      </c>
      <c r="H450" s="17">
        <f t="shared" si="448"/>
        <v>33.590000000000003</v>
      </c>
      <c r="I450" s="18">
        <f t="shared" si="449"/>
        <v>239.36</v>
      </c>
      <c r="J450" s="18">
        <f t="shared" si="450"/>
        <v>29.36</v>
      </c>
      <c r="K450" s="18">
        <f t="shared" si="451"/>
        <v>268.72000000000003</v>
      </c>
      <c r="L450" s="19">
        <f t="shared" si="452"/>
        <v>268.72000000000003</v>
      </c>
    </row>
    <row r="451" spans="1:12" ht="38.25">
      <c r="A451" s="12" t="s">
        <v>677</v>
      </c>
      <c r="B451" s="13">
        <v>94490</v>
      </c>
      <c r="C451" s="14" t="s">
        <v>678</v>
      </c>
      <c r="D451" s="15" t="s">
        <v>17</v>
      </c>
      <c r="E451" s="16">
        <v>8</v>
      </c>
      <c r="F451" s="157">
        <v>45.73</v>
      </c>
      <c r="G451" s="157">
        <v>3.67</v>
      </c>
      <c r="H451" s="17">
        <f t="shared" si="448"/>
        <v>49.4</v>
      </c>
      <c r="I451" s="18">
        <f t="shared" si="449"/>
        <v>365.84</v>
      </c>
      <c r="J451" s="18">
        <f t="shared" si="450"/>
        <v>29.36</v>
      </c>
      <c r="K451" s="18">
        <f t="shared" si="451"/>
        <v>395.2</v>
      </c>
      <c r="L451" s="19">
        <f t="shared" si="452"/>
        <v>395.2</v>
      </c>
    </row>
    <row r="452" spans="1:12" ht="38.25">
      <c r="A452" s="12" t="s">
        <v>679</v>
      </c>
      <c r="B452" s="13">
        <v>94688</v>
      </c>
      <c r="C452" s="14" t="s">
        <v>680</v>
      </c>
      <c r="D452" s="15" t="s">
        <v>17</v>
      </c>
      <c r="E452" s="16">
        <v>4</v>
      </c>
      <c r="F452" s="157">
        <v>4.03</v>
      </c>
      <c r="G452" s="157">
        <v>3.53</v>
      </c>
      <c r="H452" s="17">
        <f t="shared" si="448"/>
        <v>7.56</v>
      </c>
      <c r="I452" s="18">
        <f t="shared" si="449"/>
        <v>16.12</v>
      </c>
      <c r="J452" s="18">
        <f t="shared" si="450"/>
        <v>14.12</v>
      </c>
      <c r="K452" s="18">
        <f t="shared" si="451"/>
        <v>30.24</v>
      </c>
      <c r="L452" s="19">
        <f t="shared" si="452"/>
        <v>30.24</v>
      </c>
    </row>
    <row r="453" spans="1:12" ht="38.25">
      <c r="A453" s="12" t="s">
        <v>681</v>
      </c>
      <c r="B453" s="13">
        <v>94690</v>
      </c>
      <c r="C453" s="14" t="s">
        <v>682</v>
      </c>
      <c r="D453" s="15" t="s">
        <v>17</v>
      </c>
      <c r="E453" s="16">
        <v>4</v>
      </c>
      <c r="F453" s="157">
        <v>7.22</v>
      </c>
      <c r="G453" s="157">
        <v>4.63</v>
      </c>
      <c r="H453" s="17">
        <f t="shared" si="448"/>
        <v>11.85</v>
      </c>
      <c r="I453" s="18">
        <f t="shared" si="449"/>
        <v>28.88</v>
      </c>
      <c r="J453" s="18">
        <f t="shared" si="450"/>
        <v>18.52</v>
      </c>
      <c r="K453" s="18">
        <f t="shared" si="451"/>
        <v>47.4</v>
      </c>
      <c r="L453" s="19">
        <f t="shared" si="452"/>
        <v>47.4</v>
      </c>
    </row>
    <row r="454" spans="1:12" ht="38.25">
      <c r="A454" s="12" t="s">
        <v>683</v>
      </c>
      <c r="B454" s="13">
        <v>94796</v>
      </c>
      <c r="C454" s="14" t="s">
        <v>684</v>
      </c>
      <c r="D454" s="15" t="s">
        <v>17</v>
      </c>
      <c r="E454" s="16">
        <v>4</v>
      </c>
      <c r="F454" s="157">
        <v>37.340000000000003</v>
      </c>
      <c r="G454" s="157">
        <v>8.7899999999999991</v>
      </c>
      <c r="H454" s="17">
        <f t="shared" si="448"/>
        <v>46.13</v>
      </c>
      <c r="I454" s="18">
        <f t="shared" si="449"/>
        <v>149.36000000000001</v>
      </c>
      <c r="J454" s="18">
        <f t="shared" si="450"/>
        <v>35.159999999999997</v>
      </c>
      <c r="K454" s="18">
        <f t="shared" si="451"/>
        <v>184.52</v>
      </c>
      <c r="L454" s="19">
        <f t="shared" si="452"/>
        <v>184.52</v>
      </c>
    </row>
    <row r="455" spans="1:12" ht="12.75">
      <c r="A455" s="22" t="s">
        <v>685</v>
      </c>
      <c r="B455" s="23"/>
      <c r="C455" s="22" t="s">
        <v>686</v>
      </c>
      <c r="D455" s="23"/>
      <c r="E455" s="24"/>
      <c r="F455" s="159"/>
      <c r="G455" s="159"/>
      <c r="H455" s="23"/>
      <c r="I455" s="25">
        <f t="shared" ref="I455:K455" si="453">SUM(I456:I460)</f>
        <v>141.71</v>
      </c>
      <c r="J455" s="25">
        <f t="shared" si="453"/>
        <v>113.41</v>
      </c>
      <c r="K455" s="25">
        <f t="shared" si="453"/>
        <v>255.12</v>
      </c>
    </row>
    <row r="456" spans="1:12" ht="25.5">
      <c r="A456" s="12" t="s">
        <v>687</v>
      </c>
      <c r="B456" s="13">
        <v>104056</v>
      </c>
      <c r="C456" s="14" t="s">
        <v>688</v>
      </c>
      <c r="D456" s="15" t="s">
        <v>17</v>
      </c>
      <c r="E456" s="16">
        <v>2</v>
      </c>
      <c r="F456" s="157">
        <v>22.7</v>
      </c>
      <c r="G456" s="157">
        <v>2.82</v>
      </c>
      <c r="H456" s="17">
        <f t="shared" ref="H456:H460" si="454">TRUNC((F456+G456),2)</f>
        <v>25.52</v>
      </c>
      <c r="I456" s="18">
        <f t="shared" ref="I456:I460" si="455">TRUNC((F456*E456),2)</f>
        <v>45.4</v>
      </c>
      <c r="J456" s="18">
        <f t="shared" ref="J456:J460" si="456">TRUNC((G456*E456),2)</f>
        <v>5.64</v>
      </c>
      <c r="K456" s="18">
        <f t="shared" ref="K456:K460" si="457">TRUNC((I456+J456),2)</f>
        <v>51.04</v>
      </c>
      <c r="L456" s="19">
        <f t="shared" ref="L456:L460" si="458">K456</f>
        <v>51.04</v>
      </c>
    </row>
    <row r="457" spans="1:12" ht="51">
      <c r="A457" s="12" t="s">
        <v>689</v>
      </c>
      <c r="B457" s="13">
        <v>89376</v>
      </c>
      <c r="C457" s="14" t="s">
        <v>690</v>
      </c>
      <c r="D457" s="15" t="s">
        <v>17</v>
      </c>
      <c r="E457" s="16">
        <v>3</v>
      </c>
      <c r="F457" s="157">
        <v>2.84</v>
      </c>
      <c r="G457" s="157">
        <v>3.71</v>
      </c>
      <c r="H457" s="17">
        <f t="shared" si="454"/>
        <v>6.55</v>
      </c>
      <c r="I457" s="18">
        <f t="shared" si="455"/>
        <v>8.52</v>
      </c>
      <c r="J457" s="18">
        <f t="shared" si="456"/>
        <v>11.13</v>
      </c>
      <c r="K457" s="18">
        <f t="shared" si="457"/>
        <v>19.649999999999999</v>
      </c>
      <c r="L457" s="19">
        <f t="shared" si="458"/>
        <v>19.649999999999999</v>
      </c>
    </row>
    <row r="458" spans="1:12" ht="38.25">
      <c r="A458" s="12" t="s">
        <v>691</v>
      </c>
      <c r="B458" s="13">
        <v>89358</v>
      </c>
      <c r="C458" s="14" t="s">
        <v>692</v>
      </c>
      <c r="D458" s="15" t="s">
        <v>17</v>
      </c>
      <c r="E458" s="16">
        <v>2</v>
      </c>
      <c r="F458" s="157">
        <v>3.44</v>
      </c>
      <c r="G458" s="157">
        <v>6.05</v>
      </c>
      <c r="H458" s="17">
        <f t="shared" si="454"/>
        <v>9.49</v>
      </c>
      <c r="I458" s="18">
        <f t="shared" si="455"/>
        <v>6.88</v>
      </c>
      <c r="J458" s="18">
        <f t="shared" si="456"/>
        <v>12.1</v>
      </c>
      <c r="K458" s="18">
        <f t="shared" si="457"/>
        <v>18.98</v>
      </c>
      <c r="L458" s="19">
        <f t="shared" si="458"/>
        <v>18.98</v>
      </c>
    </row>
    <row r="459" spans="1:12" ht="38.25">
      <c r="A459" s="12" t="s">
        <v>693</v>
      </c>
      <c r="B459" s="13">
        <v>89401</v>
      </c>
      <c r="C459" s="14" t="s">
        <v>694</v>
      </c>
      <c r="D459" s="15" t="s">
        <v>39</v>
      </c>
      <c r="E459" s="16">
        <v>6.6</v>
      </c>
      <c r="F459" s="157">
        <v>5.47</v>
      </c>
      <c r="G459" s="157">
        <v>6.32</v>
      </c>
      <c r="H459" s="17">
        <f t="shared" si="454"/>
        <v>11.79</v>
      </c>
      <c r="I459" s="18">
        <f t="shared" si="455"/>
        <v>36.1</v>
      </c>
      <c r="J459" s="18">
        <f t="shared" si="456"/>
        <v>41.71</v>
      </c>
      <c r="K459" s="18">
        <f t="shared" si="457"/>
        <v>77.81</v>
      </c>
      <c r="L459" s="19">
        <f t="shared" si="458"/>
        <v>77.81</v>
      </c>
    </row>
    <row r="460" spans="1:12" ht="76.5">
      <c r="A460" s="12" t="s">
        <v>695</v>
      </c>
      <c r="B460" s="13">
        <v>91170</v>
      </c>
      <c r="C460" s="14" t="s">
        <v>696</v>
      </c>
      <c r="D460" s="15" t="s">
        <v>39</v>
      </c>
      <c r="E460" s="16">
        <v>6.6</v>
      </c>
      <c r="F460" s="157">
        <v>6.79</v>
      </c>
      <c r="G460" s="157">
        <v>6.49</v>
      </c>
      <c r="H460" s="17">
        <f t="shared" si="454"/>
        <v>13.28</v>
      </c>
      <c r="I460" s="18">
        <f t="shared" si="455"/>
        <v>44.81</v>
      </c>
      <c r="J460" s="18">
        <f t="shared" si="456"/>
        <v>42.83</v>
      </c>
      <c r="K460" s="18">
        <f t="shared" si="457"/>
        <v>87.64</v>
      </c>
      <c r="L460" s="19">
        <f t="shared" si="458"/>
        <v>87.64</v>
      </c>
    </row>
    <row r="461" spans="1:12" ht="12.75">
      <c r="A461" s="22" t="s">
        <v>697</v>
      </c>
      <c r="B461" s="23"/>
      <c r="C461" s="22" t="s">
        <v>698</v>
      </c>
      <c r="D461" s="23"/>
      <c r="E461" s="24"/>
      <c r="F461" s="159"/>
      <c r="G461" s="159"/>
      <c r="H461" s="23"/>
      <c r="I461" s="25">
        <f t="shared" ref="I461:K461" si="459">I462+I468+I482+I485</f>
        <v>4771.91</v>
      </c>
      <c r="J461" s="25">
        <f t="shared" si="459"/>
        <v>4774.5200000000004</v>
      </c>
      <c r="K461" s="25">
        <f t="shared" si="459"/>
        <v>9546.43</v>
      </c>
    </row>
    <row r="462" spans="1:12" ht="12.75">
      <c r="A462" s="26" t="s">
        <v>699</v>
      </c>
      <c r="B462" s="27"/>
      <c r="C462" s="26" t="s">
        <v>700</v>
      </c>
      <c r="D462" s="27"/>
      <c r="E462" s="28"/>
      <c r="F462" s="160"/>
      <c r="G462" s="160"/>
      <c r="H462" s="27"/>
      <c r="I462" s="29">
        <f t="shared" ref="I462:K462" si="460">SUM(I463:I467)</f>
        <v>2009.7099999999998</v>
      </c>
      <c r="J462" s="29">
        <f t="shared" si="460"/>
        <v>2693.05</v>
      </c>
      <c r="K462" s="29">
        <f t="shared" si="460"/>
        <v>4702.76</v>
      </c>
    </row>
    <row r="463" spans="1:12" ht="38.25">
      <c r="A463" s="12" t="s">
        <v>701</v>
      </c>
      <c r="B463" s="41">
        <v>90447</v>
      </c>
      <c r="C463" s="42" t="s">
        <v>702</v>
      </c>
      <c r="D463" s="43" t="s">
        <v>703</v>
      </c>
      <c r="E463" s="44">
        <f>4*3*5+6*2+3</f>
        <v>75</v>
      </c>
      <c r="F463" s="161">
        <v>2.5299999999999998</v>
      </c>
      <c r="G463" s="161">
        <v>7.63</v>
      </c>
      <c r="H463" s="17">
        <f t="shared" ref="H463:H467" si="461">TRUNC((F463+G463),2)</f>
        <v>10.16</v>
      </c>
      <c r="I463" s="18">
        <f t="shared" ref="I463:I467" si="462">TRUNC((F463*E463),2)</f>
        <v>189.75</v>
      </c>
      <c r="J463" s="18">
        <f t="shared" ref="J463:J467" si="463">TRUNC((G463*E463),2)</f>
        <v>572.25</v>
      </c>
      <c r="K463" s="18">
        <f t="shared" ref="K463:K467" si="464">TRUNC((I463+J463),2)</f>
        <v>762</v>
      </c>
      <c r="L463" s="19">
        <f t="shared" ref="L463:L467" si="465">K463</f>
        <v>762</v>
      </c>
    </row>
    <row r="464" spans="1:12" ht="51">
      <c r="A464" s="12" t="s">
        <v>704</v>
      </c>
      <c r="B464" s="41">
        <v>90466</v>
      </c>
      <c r="C464" s="42" t="s">
        <v>705</v>
      </c>
      <c r="D464" s="43" t="s">
        <v>703</v>
      </c>
      <c r="E464" s="44">
        <v>75</v>
      </c>
      <c r="F464" s="161">
        <v>6.14</v>
      </c>
      <c r="G464" s="161">
        <v>12.03</v>
      </c>
      <c r="H464" s="17">
        <f t="shared" si="461"/>
        <v>18.170000000000002</v>
      </c>
      <c r="I464" s="18">
        <f t="shared" si="462"/>
        <v>460.5</v>
      </c>
      <c r="J464" s="18">
        <f t="shared" si="463"/>
        <v>902.25</v>
      </c>
      <c r="K464" s="18">
        <f t="shared" si="464"/>
        <v>1362.75</v>
      </c>
      <c r="L464" s="19">
        <f t="shared" si="465"/>
        <v>1362.75</v>
      </c>
    </row>
    <row r="465" spans="1:12" ht="38.25">
      <c r="A465" s="12" t="s">
        <v>701</v>
      </c>
      <c r="B465" s="13">
        <v>89403</v>
      </c>
      <c r="C465" s="14" t="s">
        <v>706</v>
      </c>
      <c r="D465" s="15" t="s">
        <v>39</v>
      </c>
      <c r="E465" s="16">
        <v>61.2</v>
      </c>
      <c r="F465" s="157">
        <v>11.01</v>
      </c>
      <c r="G465" s="157">
        <v>8.74</v>
      </c>
      <c r="H465" s="17">
        <f t="shared" si="461"/>
        <v>19.75</v>
      </c>
      <c r="I465" s="18">
        <f t="shared" si="462"/>
        <v>673.81</v>
      </c>
      <c r="J465" s="18">
        <f t="shared" si="463"/>
        <v>534.88</v>
      </c>
      <c r="K465" s="18">
        <f t="shared" si="464"/>
        <v>1208.69</v>
      </c>
      <c r="L465" s="19">
        <f t="shared" si="465"/>
        <v>1208.69</v>
      </c>
    </row>
    <row r="466" spans="1:12" ht="38.25">
      <c r="A466" s="12" t="s">
        <v>704</v>
      </c>
      <c r="B466" s="13">
        <v>89402</v>
      </c>
      <c r="C466" s="14" t="s">
        <v>707</v>
      </c>
      <c r="D466" s="15" t="s">
        <v>39</v>
      </c>
      <c r="E466" s="16">
        <v>20.73</v>
      </c>
      <c r="F466" s="157">
        <v>6.24</v>
      </c>
      <c r="G466" s="157">
        <v>7.33</v>
      </c>
      <c r="H466" s="17">
        <f t="shared" si="461"/>
        <v>13.57</v>
      </c>
      <c r="I466" s="18">
        <f t="shared" si="462"/>
        <v>129.35</v>
      </c>
      <c r="J466" s="18">
        <f t="shared" si="463"/>
        <v>151.94999999999999</v>
      </c>
      <c r="K466" s="18">
        <f t="shared" si="464"/>
        <v>281.3</v>
      </c>
      <c r="L466" s="19">
        <f t="shared" si="465"/>
        <v>281.3</v>
      </c>
    </row>
    <row r="467" spans="1:12" ht="76.5">
      <c r="A467" s="12" t="s">
        <v>708</v>
      </c>
      <c r="B467" s="13">
        <v>91170</v>
      </c>
      <c r="C467" s="14" t="s">
        <v>696</v>
      </c>
      <c r="D467" s="15" t="s">
        <v>39</v>
      </c>
      <c r="E467" s="16">
        <v>81.93</v>
      </c>
      <c r="F467" s="157">
        <v>6.79</v>
      </c>
      <c r="G467" s="157">
        <v>6.49</v>
      </c>
      <c r="H467" s="17">
        <f t="shared" si="461"/>
        <v>13.28</v>
      </c>
      <c r="I467" s="18">
        <f t="shared" si="462"/>
        <v>556.29999999999995</v>
      </c>
      <c r="J467" s="18">
        <f t="shared" si="463"/>
        <v>531.72</v>
      </c>
      <c r="K467" s="18">
        <f t="shared" si="464"/>
        <v>1088.02</v>
      </c>
      <c r="L467" s="19">
        <f t="shared" si="465"/>
        <v>1088.02</v>
      </c>
    </row>
    <row r="468" spans="1:12" ht="12.75">
      <c r="A468" s="26" t="s">
        <v>709</v>
      </c>
      <c r="B468" s="27"/>
      <c r="C468" s="26" t="s">
        <v>710</v>
      </c>
      <c r="D468" s="27"/>
      <c r="E468" s="28"/>
      <c r="F468" s="160"/>
      <c r="G468" s="160"/>
      <c r="H468" s="27"/>
      <c r="I468" s="29">
        <f t="shared" ref="I468:K468" si="466">SUM(I469:I481)</f>
        <v>743.53</v>
      </c>
      <c r="J468" s="29">
        <f t="shared" si="466"/>
        <v>614.98</v>
      </c>
      <c r="K468" s="29">
        <f t="shared" si="466"/>
        <v>1358.51</v>
      </c>
    </row>
    <row r="469" spans="1:12" ht="51">
      <c r="A469" s="12" t="s">
        <v>711</v>
      </c>
      <c r="B469" s="13">
        <v>89366</v>
      </c>
      <c r="C469" s="14" t="s">
        <v>712</v>
      </c>
      <c r="D469" s="15" t="s">
        <v>17</v>
      </c>
      <c r="E469" s="16">
        <v>1</v>
      </c>
      <c r="F469" s="157">
        <v>10.15</v>
      </c>
      <c r="G469" s="157">
        <v>6.54</v>
      </c>
      <c r="H469" s="17">
        <f t="shared" ref="H469:H481" si="467">TRUNC((F469+G469),2)</f>
        <v>16.690000000000001</v>
      </c>
      <c r="I469" s="18">
        <f t="shared" ref="I469:I481" si="468">TRUNC((F469*E469),2)</f>
        <v>10.15</v>
      </c>
      <c r="J469" s="18">
        <f t="shared" ref="J469:J481" si="469">TRUNC((G469*E469),2)</f>
        <v>6.54</v>
      </c>
      <c r="K469" s="18">
        <f t="shared" ref="K469:K481" si="470">TRUNC((I469+J469),2)</f>
        <v>16.690000000000001</v>
      </c>
      <c r="L469" s="19">
        <f t="shared" ref="L469:L481" si="471">K469</f>
        <v>16.690000000000001</v>
      </c>
    </row>
    <row r="470" spans="1:12" ht="51">
      <c r="A470" s="12" t="s">
        <v>713</v>
      </c>
      <c r="B470" s="13">
        <v>90373</v>
      </c>
      <c r="C470" s="14" t="s">
        <v>714</v>
      </c>
      <c r="D470" s="15" t="s">
        <v>17</v>
      </c>
      <c r="E470" s="16">
        <v>15</v>
      </c>
      <c r="F470" s="157">
        <v>7.68</v>
      </c>
      <c r="G470" s="157">
        <v>6.06</v>
      </c>
      <c r="H470" s="17">
        <f t="shared" si="467"/>
        <v>13.74</v>
      </c>
      <c r="I470" s="18">
        <f t="shared" si="468"/>
        <v>115.2</v>
      </c>
      <c r="J470" s="18">
        <f t="shared" si="469"/>
        <v>90.9</v>
      </c>
      <c r="K470" s="18">
        <f t="shared" si="470"/>
        <v>206.1</v>
      </c>
      <c r="L470" s="19">
        <f t="shared" si="471"/>
        <v>206.1</v>
      </c>
    </row>
    <row r="471" spans="1:12" ht="38.25">
      <c r="A471" s="12" t="s">
        <v>715</v>
      </c>
      <c r="B471" s="13">
        <v>89440</v>
      </c>
      <c r="C471" s="14" t="s">
        <v>716</v>
      </c>
      <c r="D471" s="15" t="s">
        <v>17</v>
      </c>
      <c r="E471" s="16">
        <v>8</v>
      </c>
      <c r="F471" s="157">
        <v>5.72</v>
      </c>
      <c r="G471" s="157">
        <v>8.3699999999999992</v>
      </c>
      <c r="H471" s="17">
        <f t="shared" si="467"/>
        <v>14.09</v>
      </c>
      <c r="I471" s="18">
        <f t="shared" si="468"/>
        <v>45.76</v>
      </c>
      <c r="J471" s="18">
        <f t="shared" si="469"/>
        <v>66.959999999999994</v>
      </c>
      <c r="K471" s="18">
        <f t="shared" si="470"/>
        <v>112.72</v>
      </c>
      <c r="L471" s="19">
        <f t="shared" si="471"/>
        <v>112.72</v>
      </c>
    </row>
    <row r="472" spans="1:12" ht="38.25">
      <c r="A472" s="12" t="s">
        <v>717</v>
      </c>
      <c r="B472" s="13">
        <v>89443</v>
      </c>
      <c r="C472" s="14" t="s">
        <v>718</v>
      </c>
      <c r="D472" s="15" t="s">
        <v>17</v>
      </c>
      <c r="E472" s="16">
        <v>14</v>
      </c>
      <c r="F472" s="157">
        <v>9.09</v>
      </c>
      <c r="G472" s="157">
        <v>9.99</v>
      </c>
      <c r="H472" s="17">
        <f t="shared" si="467"/>
        <v>19.079999999999998</v>
      </c>
      <c r="I472" s="18">
        <f t="shared" si="468"/>
        <v>127.26</v>
      </c>
      <c r="J472" s="18">
        <f t="shared" si="469"/>
        <v>139.86000000000001</v>
      </c>
      <c r="K472" s="18">
        <f t="shared" si="470"/>
        <v>267.12</v>
      </c>
      <c r="L472" s="19">
        <f t="shared" si="471"/>
        <v>267.12</v>
      </c>
    </row>
    <row r="473" spans="1:12" ht="51">
      <c r="A473" s="12" t="s">
        <v>719</v>
      </c>
      <c r="B473" s="13">
        <v>89432</v>
      </c>
      <c r="C473" s="14" t="s">
        <v>720</v>
      </c>
      <c r="D473" s="15" t="s">
        <v>17</v>
      </c>
      <c r="E473" s="16">
        <v>3</v>
      </c>
      <c r="F473" s="157">
        <v>22.05</v>
      </c>
      <c r="G473" s="157">
        <v>4.99</v>
      </c>
      <c r="H473" s="17">
        <f t="shared" si="467"/>
        <v>27.04</v>
      </c>
      <c r="I473" s="18">
        <f t="shared" si="468"/>
        <v>66.150000000000006</v>
      </c>
      <c r="J473" s="18">
        <f t="shared" si="469"/>
        <v>14.97</v>
      </c>
      <c r="K473" s="18">
        <f t="shared" si="470"/>
        <v>81.12</v>
      </c>
      <c r="L473" s="19">
        <f t="shared" si="471"/>
        <v>81.12</v>
      </c>
    </row>
    <row r="474" spans="1:12" ht="51">
      <c r="A474" s="12" t="s">
        <v>721</v>
      </c>
      <c r="B474" s="13">
        <v>89426</v>
      </c>
      <c r="C474" s="14" t="s">
        <v>722</v>
      </c>
      <c r="D474" s="15" t="s">
        <v>17</v>
      </c>
      <c r="E474" s="16">
        <v>4</v>
      </c>
      <c r="F474" s="157">
        <v>5.66</v>
      </c>
      <c r="G474" s="157">
        <v>4.59</v>
      </c>
      <c r="H474" s="17">
        <f t="shared" si="467"/>
        <v>10.25</v>
      </c>
      <c r="I474" s="18">
        <f t="shared" si="468"/>
        <v>22.64</v>
      </c>
      <c r="J474" s="18">
        <f t="shared" si="469"/>
        <v>18.36</v>
      </c>
      <c r="K474" s="18">
        <f t="shared" si="470"/>
        <v>41</v>
      </c>
      <c r="L474" s="19">
        <f t="shared" si="471"/>
        <v>41</v>
      </c>
    </row>
    <row r="475" spans="1:12" ht="51">
      <c r="A475" s="12" t="s">
        <v>723</v>
      </c>
      <c r="B475" s="13">
        <v>89408</v>
      </c>
      <c r="C475" s="14" t="s">
        <v>724</v>
      </c>
      <c r="D475" s="15" t="s">
        <v>17</v>
      </c>
      <c r="E475" s="16">
        <v>5</v>
      </c>
      <c r="F475" s="157">
        <v>3.98</v>
      </c>
      <c r="G475" s="157">
        <v>6.28</v>
      </c>
      <c r="H475" s="17">
        <f t="shared" si="467"/>
        <v>10.26</v>
      </c>
      <c r="I475" s="18">
        <f t="shared" si="468"/>
        <v>19.899999999999999</v>
      </c>
      <c r="J475" s="18">
        <f t="shared" si="469"/>
        <v>31.4</v>
      </c>
      <c r="K475" s="18">
        <f t="shared" si="470"/>
        <v>51.3</v>
      </c>
      <c r="L475" s="19">
        <f t="shared" si="471"/>
        <v>51.3</v>
      </c>
    </row>
    <row r="476" spans="1:12" ht="51">
      <c r="A476" s="12" t="s">
        <v>725</v>
      </c>
      <c r="B476" s="13">
        <v>89413</v>
      </c>
      <c r="C476" s="14" t="s">
        <v>726</v>
      </c>
      <c r="D476" s="15" t="s">
        <v>17</v>
      </c>
      <c r="E476" s="16">
        <v>14</v>
      </c>
      <c r="F476" s="157">
        <v>6.27</v>
      </c>
      <c r="G476" s="157">
        <v>7.49</v>
      </c>
      <c r="H476" s="17">
        <f t="shared" si="467"/>
        <v>13.76</v>
      </c>
      <c r="I476" s="18">
        <f t="shared" si="468"/>
        <v>87.78</v>
      </c>
      <c r="J476" s="18">
        <f t="shared" si="469"/>
        <v>104.86</v>
      </c>
      <c r="K476" s="18">
        <f t="shared" si="470"/>
        <v>192.64</v>
      </c>
      <c r="L476" s="19">
        <f t="shared" si="471"/>
        <v>192.64</v>
      </c>
    </row>
    <row r="477" spans="1:12" ht="51">
      <c r="A477" s="12" t="s">
        <v>727</v>
      </c>
      <c r="B477" s="13">
        <v>89414</v>
      </c>
      <c r="C477" s="14" t="s">
        <v>728</v>
      </c>
      <c r="D477" s="15" t="s">
        <v>17</v>
      </c>
      <c r="E477" s="16">
        <v>4</v>
      </c>
      <c r="F477" s="157">
        <v>7.74</v>
      </c>
      <c r="G477" s="157">
        <v>7.49</v>
      </c>
      <c r="H477" s="17">
        <f t="shared" si="467"/>
        <v>15.23</v>
      </c>
      <c r="I477" s="18">
        <f t="shared" si="468"/>
        <v>30.96</v>
      </c>
      <c r="J477" s="18">
        <f t="shared" si="469"/>
        <v>29.96</v>
      </c>
      <c r="K477" s="18">
        <f t="shared" si="470"/>
        <v>60.92</v>
      </c>
      <c r="L477" s="19">
        <f t="shared" si="471"/>
        <v>60.92</v>
      </c>
    </row>
    <row r="478" spans="1:12" ht="51">
      <c r="A478" s="12" t="s">
        <v>729</v>
      </c>
      <c r="B478" s="13">
        <v>89430</v>
      </c>
      <c r="C478" s="14" t="s">
        <v>730</v>
      </c>
      <c r="D478" s="15" t="s">
        <v>17</v>
      </c>
      <c r="E478" s="16">
        <v>6</v>
      </c>
      <c r="F478" s="157">
        <v>8.36</v>
      </c>
      <c r="G478" s="157">
        <v>4.18</v>
      </c>
      <c r="H478" s="17">
        <f t="shared" si="467"/>
        <v>12.54</v>
      </c>
      <c r="I478" s="18">
        <f t="shared" si="468"/>
        <v>50.16</v>
      </c>
      <c r="J478" s="18">
        <f t="shared" si="469"/>
        <v>25.08</v>
      </c>
      <c r="K478" s="18">
        <f t="shared" si="470"/>
        <v>75.239999999999995</v>
      </c>
      <c r="L478" s="19">
        <f t="shared" si="471"/>
        <v>75.239999999999995</v>
      </c>
    </row>
    <row r="479" spans="1:12" ht="51">
      <c r="A479" s="12" t="s">
        <v>731</v>
      </c>
      <c r="B479" s="13">
        <v>89437</v>
      </c>
      <c r="C479" s="14" t="s">
        <v>732</v>
      </c>
      <c r="D479" s="15" t="s">
        <v>17</v>
      </c>
      <c r="E479" s="16">
        <v>7</v>
      </c>
      <c r="F479" s="157">
        <v>17.43</v>
      </c>
      <c r="G479" s="157">
        <v>4.99</v>
      </c>
      <c r="H479" s="17">
        <f t="shared" si="467"/>
        <v>22.42</v>
      </c>
      <c r="I479" s="18">
        <f t="shared" si="468"/>
        <v>122.01</v>
      </c>
      <c r="J479" s="18">
        <f t="shared" si="469"/>
        <v>34.93</v>
      </c>
      <c r="K479" s="18">
        <f t="shared" si="470"/>
        <v>156.94</v>
      </c>
      <c r="L479" s="19">
        <f t="shared" si="471"/>
        <v>156.94</v>
      </c>
    </row>
    <row r="480" spans="1:12" ht="51">
      <c r="A480" s="12" t="s">
        <v>733</v>
      </c>
      <c r="B480" s="13" t="s">
        <v>734</v>
      </c>
      <c r="C480" s="14" t="s">
        <v>735</v>
      </c>
      <c r="D480" s="15" t="s">
        <v>17</v>
      </c>
      <c r="E480" s="16">
        <v>4</v>
      </c>
      <c r="F480" s="157">
        <v>5.1100000000000003</v>
      </c>
      <c r="G480" s="157">
        <v>4.99</v>
      </c>
      <c r="H480" s="17">
        <f t="shared" si="467"/>
        <v>10.1</v>
      </c>
      <c r="I480" s="18">
        <f t="shared" si="468"/>
        <v>20.440000000000001</v>
      </c>
      <c r="J480" s="18">
        <f t="shared" si="469"/>
        <v>19.96</v>
      </c>
      <c r="K480" s="18">
        <f t="shared" si="470"/>
        <v>40.4</v>
      </c>
      <c r="L480" s="19">
        <f t="shared" si="471"/>
        <v>40.4</v>
      </c>
    </row>
    <row r="481" spans="1:12" ht="63.75">
      <c r="A481" s="12" t="s">
        <v>736</v>
      </c>
      <c r="B481" s="13">
        <v>89429</v>
      </c>
      <c r="C481" s="14" t="s">
        <v>737</v>
      </c>
      <c r="D481" s="15" t="s">
        <v>17</v>
      </c>
      <c r="E481" s="16">
        <v>8</v>
      </c>
      <c r="F481" s="157">
        <v>3.14</v>
      </c>
      <c r="G481" s="157">
        <v>3.9</v>
      </c>
      <c r="H481" s="17">
        <f t="shared" si="467"/>
        <v>7.04</v>
      </c>
      <c r="I481" s="18">
        <f t="shared" si="468"/>
        <v>25.12</v>
      </c>
      <c r="J481" s="18">
        <f t="shared" si="469"/>
        <v>31.2</v>
      </c>
      <c r="K481" s="18">
        <f t="shared" si="470"/>
        <v>56.32</v>
      </c>
      <c r="L481" s="19">
        <f t="shared" si="471"/>
        <v>56.32</v>
      </c>
    </row>
    <row r="482" spans="1:12" ht="12.75">
      <c r="A482" s="26" t="s">
        <v>738</v>
      </c>
      <c r="B482" s="27"/>
      <c r="C482" s="26" t="s">
        <v>739</v>
      </c>
      <c r="D482" s="27"/>
      <c r="E482" s="28"/>
      <c r="F482" s="160"/>
      <c r="G482" s="160"/>
      <c r="H482" s="27"/>
      <c r="I482" s="29">
        <f t="shared" ref="I482:K482" si="472">SUM(I483:I484)</f>
        <v>449.53999999999996</v>
      </c>
      <c r="J482" s="29">
        <f t="shared" si="472"/>
        <v>48.22</v>
      </c>
      <c r="K482" s="29">
        <f t="shared" si="472"/>
        <v>497.76</v>
      </c>
    </row>
    <row r="483" spans="1:12" ht="51">
      <c r="A483" s="12" t="s">
        <v>740</v>
      </c>
      <c r="B483" s="13">
        <v>89987</v>
      </c>
      <c r="C483" s="14" t="s">
        <v>741</v>
      </c>
      <c r="D483" s="15" t="s">
        <v>17</v>
      </c>
      <c r="E483" s="16">
        <v>4</v>
      </c>
      <c r="F483" s="157">
        <v>89.52</v>
      </c>
      <c r="G483" s="157">
        <v>10.220000000000001</v>
      </c>
      <c r="H483" s="17">
        <f t="shared" ref="H483:H484" si="473">TRUNC((F483+G483),2)</f>
        <v>99.74</v>
      </c>
      <c r="I483" s="18">
        <f t="shared" ref="I483:I484" si="474">TRUNC((F483*E483),2)</f>
        <v>358.08</v>
      </c>
      <c r="J483" s="18">
        <f t="shared" ref="J483:J484" si="475">TRUNC((G483*E483),2)</f>
        <v>40.880000000000003</v>
      </c>
      <c r="K483" s="18">
        <f t="shared" ref="K483:K484" si="476">TRUNC((I483+J483),2)</f>
        <v>398.96</v>
      </c>
      <c r="L483" s="19">
        <f t="shared" ref="L483:L484" si="477">K483</f>
        <v>398.96</v>
      </c>
    </row>
    <row r="484" spans="1:12" ht="38.25">
      <c r="A484" s="12" t="s">
        <v>742</v>
      </c>
      <c r="B484" s="13">
        <v>94490</v>
      </c>
      <c r="C484" s="14" t="s">
        <v>678</v>
      </c>
      <c r="D484" s="15" t="s">
        <v>17</v>
      </c>
      <c r="E484" s="16">
        <v>2</v>
      </c>
      <c r="F484" s="157">
        <v>45.73</v>
      </c>
      <c r="G484" s="157">
        <v>3.67</v>
      </c>
      <c r="H484" s="17">
        <f t="shared" si="473"/>
        <v>49.4</v>
      </c>
      <c r="I484" s="18">
        <f t="shared" si="474"/>
        <v>91.46</v>
      </c>
      <c r="J484" s="18">
        <f t="shared" si="475"/>
        <v>7.34</v>
      </c>
      <c r="K484" s="18">
        <f t="shared" si="476"/>
        <v>98.8</v>
      </c>
      <c r="L484" s="19">
        <f t="shared" si="477"/>
        <v>98.8</v>
      </c>
    </row>
    <row r="485" spans="1:12" ht="12.75">
      <c r="A485" s="26" t="s">
        <v>743</v>
      </c>
      <c r="B485" s="27"/>
      <c r="C485" s="26" t="s">
        <v>744</v>
      </c>
      <c r="D485" s="27"/>
      <c r="E485" s="28"/>
      <c r="F485" s="160"/>
      <c r="G485" s="160"/>
      <c r="H485" s="27"/>
      <c r="I485" s="29">
        <f t="shared" ref="I485:K485" si="478">SUM(I486:I489)</f>
        <v>1569.13</v>
      </c>
      <c r="J485" s="29">
        <f t="shared" si="478"/>
        <v>1418.27</v>
      </c>
      <c r="K485" s="29">
        <f t="shared" si="478"/>
        <v>2987.4</v>
      </c>
    </row>
    <row r="486" spans="1:12" ht="51">
      <c r="A486" s="12" t="s">
        <v>745</v>
      </c>
      <c r="B486" s="13">
        <v>86911</v>
      </c>
      <c r="C486" s="14" t="s">
        <v>746</v>
      </c>
      <c r="D486" s="15" t="s">
        <v>17</v>
      </c>
      <c r="E486" s="16">
        <v>3</v>
      </c>
      <c r="F486" s="157">
        <v>82.99</v>
      </c>
      <c r="G486" s="157">
        <v>3.72</v>
      </c>
      <c r="H486" s="17">
        <f t="shared" ref="H486:H489" si="479">TRUNC((F486+G486),2)</f>
        <v>86.71</v>
      </c>
      <c r="I486" s="18">
        <f t="shared" ref="I486:I489" si="480">TRUNC((F486*E486),2)</f>
        <v>248.97</v>
      </c>
      <c r="J486" s="18">
        <f t="shared" ref="J486:J489" si="481">TRUNC((G486*E486),2)</f>
        <v>11.16</v>
      </c>
      <c r="K486" s="18">
        <f t="shared" ref="K486:K489" si="482">TRUNC((I486+J486),2)</f>
        <v>260.13</v>
      </c>
      <c r="L486" s="19">
        <f t="shared" ref="L486:L489" si="483">K486</f>
        <v>260.13</v>
      </c>
    </row>
    <row r="487" spans="1:12" ht="38.25">
      <c r="A487" s="12" t="s">
        <v>747</v>
      </c>
      <c r="B487" s="13">
        <v>89402</v>
      </c>
      <c r="C487" s="14" t="s">
        <v>707</v>
      </c>
      <c r="D487" s="15" t="s">
        <v>39</v>
      </c>
      <c r="E487" s="16">
        <v>100</v>
      </c>
      <c r="F487" s="157">
        <v>6.24</v>
      </c>
      <c r="G487" s="157">
        <v>7.33</v>
      </c>
      <c r="H487" s="17">
        <f t="shared" si="479"/>
        <v>13.57</v>
      </c>
      <c r="I487" s="18">
        <f t="shared" si="480"/>
        <v>624</v>
      </c>
      <c r="J487" s="18">
        <f t="shared" si="481"/>
        <v>733</v>
      </c>
      <c r="K487" s="18">
        <f t="shared" si="482"/>
        <v>1357</v>
      </c>
      <c r="L487" s="19">
        <f t="shared" si="483"/>
        <v>1357</v>
      </c>
    </row>
    <row r="488" spans="1:12" ht="38.25">
      <c r="A488" s="12" t="s">
        <v>748</v>
      </c>
      <c r="B488" s="13">
        <v>89440</v>
      </c>
      <c r="C488" s="14" t="s">
        <v>716</v>
      </c>
      <c r="D488" s="15" t="s">
        <v>17</v>
      </c>
      <c r="E488" s="16">
        <v>3</v>
      </c>
      <c r="F488" s="157">
        <v>5.72</v>
      </c>
      <c r="G488" s="157">
        <v>8.3699999999999992</v>
      </c>
      <c r="H488" s="17">
        <f t="shared" si="479"/>
        <v>14.09</v>
      </c>
      <c r="I488" s="18">
        <f t="shared" si="480"/>
        <v>17.16</v>
      </c>
      <c r="J488" s="18">
        <f t="shared" si="481"/>
        <v>25.11</v>
      </c>
      <c r="K488" s="18">
        <f t="shared" si="482"/>
        <v>42.27</v>
      </c>
      <c r="L488" s="19">
        <f t="shared" si="483"/>
        <v>42.27</v>
      </c>
    </row>
    <row r="489" spans="1:12" ht="76.5">
      <c r="A489" s="12" t="s">
        <v>749</v>
      </c>
      <c r="B489" s="13">
        <v>91170</v>
      </c>
      <c r="C489" s="14" t="s">
        <v>696</v>
      </c>
      <c r="D489" s="15" t="s">
        <v>39</v>
      </c>
      <c r="E489" s="16">
        <v>100</v>
      </c>
      <c r="F489" s="157">
        <v>6.79</v>
      </c>
      <c r="G489" s="157">
        <v>6.49</v>
      </c>
      <c r="H489" s="17">
        <f t="shared" si="479"/>
        <v>13.28</v>
      </c>
      <c r="I489" s="18">
        <f t="shared" si="480"/>
        <v>679</v>
      </c>
      <c r="J489" s="18">
        <f t="shared" si="481"/>
        <v>649</v>
      </c>
      <c r="K489" s="18">
        <f t="shared" si="482"/>
        <v>1328</v>
      </c>
      <c r="L489" s="19">
        <f t="shared" si="483"/>
        <v>1328</v>
      </c>
    </row>
    <row r="490" spans="1:12" ht="12.75">
      <c r="A490" s="6" t="s">
        <v>750</v>
      </c>
      <c r="B490" s="7"/>
      <c r="C490" s="6" t="s">
        <v>751</v>
      </c>
      <c r="D490" s="7"/>
      <c r="E490" s="8"/>
      <c r="F490" s="158"/>
      <c r="G490" s="158"/>
      <c r="H490" s="7"/>
      <c r="I490" s="9">
        <f t="shared" ref="I490:K490" si="484">I491+I495+I498+I521+I528+I530</f>
        <v>6522.1600000000008</v>
      </c>
      <c r="J490" s="9">
        <f t="shared" si="484"/>
        <v>5929.7199999999975</v>
      </c>
      <c r="K490" s="9">
        <f t="shared" si="484"/>
        <v>12451.880000000003</v>
      </c>
    </row>
    <row r="491" spans="1:12" ht="12.75">
      <c r="A491" s="22" t="s">
        <v>752</v>
      </c>
      <c r="B491" s="23"/>
      <c r="C491" s="22" t="s">
        <v>753</v>
      </c>
      <c r="D491" s="23"/>
      <c r="E491" s="24"/>
      <c r="F491" s="159"/>
      <c r="G491" s="159"/>
      <c r="H491" s="23"/>
      <c r="I491" s="25">
        <f t="shared" ref="I491:K491" si="485">SUM(I492:I494)</f>
        <v>305.93</v>
      </c>
      <c r="J491" s="25">
        <f t="shared" si="485"/>
        <v>682.84</v>
      </c>
      <c r="K491" s="25">
        <f t="shared" si="485"/>
        <v>988.76999999999987</v>
      </c>
    </row>
    <row r="492" spans="1:12" ht="38.25">
      <c r="A492" s="12" t="s">
        <v>754</v>
      </c>
      <c r="B492" s="30">
        <v>97629</v>
      </c>
      <c r="C492" s="31" t="s">
        <v>220</v>
      </c>
      <c r="D492" s="32" t="s">
        <v>113</v>
      </c>
      <c r="E492" s="18">
        <f>30*0.1</f>
        <v>3</v>
      </c>
      <c r="F492" s="157">
        <v>30.61</v>
      </c>
      <c r="G492" s="157">
        <v>77.58</v>
      </c>
      <c r="H492" s="17">
        <f t="shared" ref="H492:H494" si="486">TRUNC((F492+G492),2)</f>
        <v>108.19</v>
      </c>
      <c r="I492" s="18">
        <f t="shared" ref="I492:I494" si="487">TRUNC((F492*E492),2)</f>
        <v>91.83</v>
      </c>
      <c r="J492" s="18">
        <f t="shared" ref="J492:J494" si="488">TRUNC((G492*E492),2)</f>
        <v>232.74</v>
      </c>
      <c r="K492" s="18">
        <f t="shared" ref="K492:K494" si="489">TRUNC((I492+J492),2)</f>
        <v>324.57</v>
      </c>
      <c r="L492" s="19">
        <f t="shared" ref="L492:L494" si="490">K492</f>
        <v>324.57</v>
      </c>
    </row>
    <row r="493" spans="1:12" ht="38.25">
      <c r="A493" s="12" t="s">
        <v>755</v>
      </c>
      <c r="B493" s="30">
        <v>93358</v>
      </c>
      <c r="C493" s="31" t="s">
        <v>756</v>
      </c>
      <c r="D493" s="32" t="s">
        <v>113</v>
      </c>
      <c r="E493" s="18">
        <v>5</v>
      </c>
      <c r="F493" s="157">
        <v>32.909999999999997</v>
      </c>
      <c r="G493" s="157">
        <v>73.5</v>
      </c>
      <c r="H493" s="17">
        <f t="shared" si="486"/>
        <v>106.41</v>
      </c>
      <c r="I493" s="18">
        <f t="shared" si="487"/>
        <v>164.55</v>
      </c>
      <c r="J493" s="18">
        <f t="shared" si="488"/>
        <v>367.5</v>
      </c>
      <c r="K493" s="18">
        <f t="shared" si="489"/>
        <v>532.04999999999995</v>
      </c>
      <c r="L493" s="19">
        <f t="shared" si="490"/>
        <v>532.04999999999995</v>
      </c>
    </row>
    <row r="494" spans="1:12" ht="25.5">
      <c r="A494" s="12" t="s">
        <v>757</v>
      </c>
      <c r="B494" s="30">
        <v>104737</v>
      </c>
      <c r="C494" s="31" t="s">
        <v>758</v>
      </c>
      <c r="D494" s="32" t="s">
        <v>113</v>
      </c>
      <c r="E494" s="18">
        <v>5</v>
      </c>
      <c r="F494" s="157">
        <v>9.91</v>
      </c>
      <c r="G494" s="157">
        <v>16.52</v>
      </c>
      <c r="H494" s="17">
        <f t="shared" si="486"/>
        <v>26.43</v>
      </c>
      <c r="I494" s="18">
        <f t="shared" si="487"/>
        <v>49.55</v>
      </c>
      <c r="J494" s="18">
        <f t="shared" si="488"/>
        <v>82.6</v>
      </c>
      <c r="K494" s="18">
        <f t="shared" si="489"/>
        <v>132.15</v>
      </c>
      <c r="L494" s="19">
        <f t="shared" si="490"/>
        <v>132.15</v>
      </c>
    </row>
    <row r="495" spans="1:12" ht="12.75">
      <c r="A495" s="22" t="s">
        <v>759</v>
      </c>
      <c r="B495" s="23"/>
      <c r="C495" s="22" t="s">
        <v>760</v>
      </c>
      <c r="D495" s="23"/>
      <c r="E495" s="24"/>
      <c r="F495" s="159"/>
      <c r="G495" s="159"/>
      <c r="H495" s="23"/>
      <c r="I495" s="25">
        <f t="shared" ref="I495:K495" si="491">SUM(I496:I497)</f>
        <v>631.91000000000008</v>
      </c>
      <c r="J495" s="25">
        <f t="shared" si="491"/>
        <v>240.17</v>
      </c>
      <c r="K495" s="25">
        <f t="shared" si="491"/>
        <v>872.07999999999993</v>
      </c>
    </row>
    <row r="496" spans="1:12" ht="51">
      <c r="A496" s="12" t="s">
        <v>761</v>
      </c>
      <c r="B496" s="13">
        <v>97906</v>
      </c>
      <c r="C496" s="14" t="s">
        <v>762</v>
      </c>
      <c r="D496" s="15" t="s">
        <v>17</v>
      </c>
      <c r="E496" s="16">
        <v>1</v>
      </c>
      <c r="F496" s="157">
        <v>256.67</v>
      </c>
      <c r="G496" s="157">
        <v>226.98</v>
      </c>
      <c r="H496" s="17">
        <f t="shared" ref="H496:H497" si="492">TRUNC((F496+G496),2)</f>
        <v>483.65</v>
      </c>
      <c r="I496" s="18">
        <f t="shared" ref="I496:I497" si="493">TRUNC((F496*E496),2)</f>
        <v>256.67</v>
      </c>
      <c r="J496" s="18">
        <f t="shared" ref="J496:J497" si="494">TRUNC((G496*E496),2)</f>
        <v>226.98</v>
      </c>
      <c r="K496" s="18">
        <f t="shared" ref="K496:K497" si="495">TRUNC((I496+J496),2)</f>
        <v>483.65</v>
      </c>
      <c r="L496" s="19">
        <f t="shared" ref="L496:L497" si="496">K496</f>
        <v>483.65</v>
      </c>
    </row>
    <row r="497" spans="1:12" ht="38.25">
      <c r="A497" s="12" t="s">
        <v>763</v>
      </c>
      <c r="B497" s="13">
        <v>98110</v>
      </c>
      <c r="C497" s="14" t="s">
        <v>764</v>
      </c>
      <c r="D497" s="15" t="s">
        <v>17</v>
      </c>
      <c r="E497" s="16">
        <v>1</v>
      </c>
      <c r="F497" s="157">
        <v>375.24</v>
      </c>
      <c r="G497" s="157">
        <v>13.19</v>
      </c>
      <c r="H497" s="17">
        <f t="shared" si="492"/>
        <v>388.43</v>
      </c>
      <c r="I497" s="18">
        <f t="shared" si="493"/>
        <v>375.24</v>
      </c>
      <c r="J497" s="18">
        <f t="shared" si="494"/>
        <v>13.19</v>
      </c>
      <c r="K497" s="18">
        <f t="shared" si="495"/>
        <v>388.43</v>
      </c>
      <c r="L497" s="19">
        <f t="shared" si="496"/>
        <v>388.43</v>
      </c>
    </row>
    <row r="498" spans="1:12" ht="12.75">
      <c r="A498" s="22" t="s">
        <v>765</v>
      </c>
      <c r="B498" s="23"/>
      <c r="C498" s="22" t="s">
        <v>766</v>
      </c>
      <c r="D498" s="23"/>
      <c r="E498" s="24"/>
      <c r="F498" s="159"/>
      <c r="G498" s="159"/>
      <c r="H498" s="23"/>
      <c r="I498" s="25">
        <f t="shared" ref="I498:K498" si="497">SUM(I499:I520)</f>
        <v>3632.52</v>
      </c>
      <c r="J498" s="25">
        <f t="shared" si="497"/>
        <v>3465.9599999999987</v>
      </c>
      <c r="K498" s="25">
        <f t="shared" si="497"/>
        <v>7098.4800000000014</v>
      </c>
    </row>
    <row r="499" spans="1:12" ht="51">
      <c r="A499" s="12" t="s">
        <v>767</v>
      </c>
      <c r="B499" s="30">
        <v>91222</v>
      </c>
      <c r="C499" s="31" t="s">
        <v>768</v>
      </c>
      <c r="D499" s="32" t="s">
        <v>703</v>
      </c>
      <c r="E499" s="18">
        <v>10</v>
      </c>
      <c r="F499" s="161">
        <v>2.59</v>
      </c>
      <c r="G499" s="161">
        <v>8.3000000000000007</v>
      </c>
      <c r="H499" s="17">
        <f t="shared" ref="H499:H520" si="498">TRUNC((F499+G499),2)</f>
        <v>10.89</v>
      </c>
      <c r="I499" s="18">
        <f t="shared" ref="I499:I520" si="499">TRUNC((F499*E499),2)</f>
        <v>25.9</v>
      </c>
      <c r="J499" s="18">
        <f t="shared" ref="J499:J520" si="500">TRUNC((G499*E499),2)</f>
        <v>83</v>
      </c>
      <c r="K499" s="18">
        <f t="shared" ref="K499:K520" si="501">TRUNC((I499+J499),2)</f>
        <v>108.9</v>
      </c>
      <c r="L499" s="19">
        <f t="shared" ref="L499:L520" si="502">K499</f>
        <v>108.9</v>
      </c>
    </row>
    <row r="500" spans="1:12" ht="51">
      <c r="A500" s="12" t="s">
        <v>769</v>
      </c>
      <c r="B500" s="30">
        <v>90467</v>
      </c>
      <c r="C500" s="31" t="s">
        <v>770</v>
      </c>
      <c r="D500" s="32" t="s">
        <v>703</v>
      </c>
      <c r="E500" s="18">
        <v>10</v>
      </c>
      <c r="F500" s="161">
        <v>9.31</v>
      </c>
      <c r="G500" s="161">
        <v>17.97</v>
      </c>
      <c r="H500" s="17">
        <f t="shared" si="498"/>
        <v>27.28</v>
      </c>
      <c r="I500" s="18">
        <f t="shared" si="499"/>
        <v>93.1</v>
      </c>
      <c r="J500" s="18">
        <f t="shared" si="500"/>
        <v>179.7</v>
      </c>
      <c r="K500" s="18">
        <f t="shared" si="501"/>
        <v>272.8</v>
      </c>
      <c r="L500" s="19">
        <f t="shared" si="502"/>
        <v>272.8</v>
      </c>
    </row>
    <row r="501" spans="1:12" ht="63.75">
      <c r="A501" s="12" t="s">
        <v>771</v>
      </c>
      <c r="B501" s="30" t="s">
        <v>772</v>
      </c>
      <c r="C501" s="31" t="s">
        <v>773</v>
      </c>
      <c r="D501" s="32" t="s">
        <v>703</v>
      </c>
      <c r="E501" s="18">
        <v>41</v>
      </c>
      <c r="F501" s="157" t="s">
        <v>774</v>
      </c>
      <c r="G501" s="157" t="s">
        <v>775</v>
      </c>
      <c r="H501" s="17">
        <f t="shared" si="498"/>
        <v>29</v>
      </c>
      <c r="I501" s="18">
        <f t="shared" si="499"/>
        <v>300.94</v>
      </c>
      <c r="J501" s="18">
        <f t="shared" si="500"/>
        <v>888.06</v>
      </c>
      <c r="K501" s="18">
        <f t="shared" si="501"/>
        <v>1189</v>
      </c>
      <c r="L501" s="19">
        <f t="shared" si="502"/>
        <v>1189</v>
      </c>
    </row>
    <row r="502" spans="1:12" ht="63.75">
      <c r="A502" s="12" t="s">
        <v>776</v>
      </c>
      <c r="B502" s="30" t="s">
        <v>777</v>
      </c>
      <c r="C502" s="31" t="s">
        <v>778</v>
      </c>
      <c r="D502" s="32" t="s">
        <v>703</v>
      </c>
      <c r="E502" s="18">
        <v>41</v>
      </c>
      <c r="F502" s="157" t="s">
        <v>779</v>
      </c>
      <c r="G502" s="157" t="s">
        <v>780</v>
      </c>
      <c r="H502" s="17">
        <f t="shared" si="498"/>
        <v>17.22</v>
      </c>
      <c r="I502" s="18">
        <f t="shared" si="499"/>
        <v>334.97</v>
      </c>
      <c r="J502" s="18">
        <f t="shared" si="500"/>
        <v>371.05</v>
      </c>
      <c r="K502" s="18">
        <f t="shared" si="501"/>
        <v>706.02</v>
      </c>
      <c r="L502" s="19">
        <f t="shared" si="502"/>
        <v>706.02</v>
      </c>
    </row>
    <row r="503" spans="1:12" ht="63.75">
      <c r="A503" s="12" t="s">
        <v>767</v>
      </c>
      <c r="B503" s="13">
        <v>89735</v>
      </c>
      <c r="C503" s="14" t="s">
        <v>781</v>
      </c>
      <c r="D503" s="15" t="s">
        <v>17</v>
      </c>
      <c r="E503" s="16">
        <v>1</v>
      </c>
      <c r="F503" s="157">
        <v>21.7</v>
      </c>
      <c r="G503" s="157">
        <v>6.37</v>
      </c>
      <c r="H503" s="17">
        <f t="shared" si="498"/>
        <v>28.07</v>
      </c>
      <c r="I503" s="18">
        <f t="shared" si="499"/>
        <v>21.7</v>
      </c>
      <c r="J503" s="18">
        <f t="shared" si="500"/>
        <v>6.37</v>
      </c>
      <c r="K503" s="18">
        <f t="shared" si="501"/>
        <v>28.07</v>
      </c>
      <c r="L503" s="19">
        <f t="shared" si="502"/>
        <v>28.07</v>
      </c>
    </row>
    <row r="504" spans="1:12" ht="63.75">
      <c r="A504" s="12" t="s">
        <v>769</v>
      </c>
      <c r="B504" s="13">
        <v>89731</v>
      </c>
      <c r="C504" s="14" t="s">
        <v>782</v>
      </c>
      <c r="D504" s="15" t="s">
        <v>17</v>
      </c>
      <c r="E504" s="16">
        <v>3</v>
      </c>
      <c r="F504" s="157">
        <v>9.9</v>
      </c>
      <c r="G504" s="157">
        <v>6.37</v>
      </c>
      <c r="H504" s="17">
        <f t="shared" si="498"/>
        <v>16.27</v>
      </c>
      <c r="I504" s="18">
        <f t="shared" si="499"/>
        <v>29.7</v>
      </c>
      <c r="J504" s="18">
        <f t="shared" si="500"/>
        <v>19.11</v>
      </c>
      <c r="K504" s="18">
        <f t="shared" si="501"/>
        <v>48.81</v>
      </c>
      <c r="L504" s="19">
        <f t="shared" si="502"/>
        <v>48.81</v>
      </c>
    </row>
    <row r="505" spans="1:12" ht="51">
      <c r="A505" s="12" t="s">
        <v>771</v>
      </c>
      <c r="B505" s="13">
        <v>89711</v>
      </c>
      <c r="C505" s="14" t="s">
        <v>783</v>
      </c>
      <c r="D505" s="15" t="s">
        <v>39</v>
      </c>
      <c r="E505" s="16">
        <v>18.52</v>
      </c>
      <c r="F505" s="157">
        <v>12.19</v>
      </c>
      <c r="G505" s="157">
        <v>13.54</v>
      </c>
      <c r="H505" s="17">
        <f t="shared" si="498"/>
        <v>25.73</v>
      </c>
      <c r="I505" s="18">
        <f t="shared" si="499"/>
        <v>225.75</v>
      </c>
      <c r="J505" s="18">
        <f t="shared" si="500"/>
        <v>250.76</v>
      </c>
      <c r="K505" s="18">
        <f t="shared" si="501"/>
        <v>476.51</v>
      </c>
      <c r="L505" s="19">
        <f t="shared" si="502"/>
        <v>476.51</v>
      </c>
    </row>
    <row r="506" spans="1:12" ht="51">
      <c r="A506" s="12" t="s">
        <v>776</v>
      </c>
      <c r="B506" s="13">
        <v>89712</v>
      </c>
      <c r="C506" s="14" t="s">
        <v>784</v>
      </c>
      <c r="D506" s="15" t="s">
        <v>39</v>
      </c>
      <c r="E506" s="16">
        <v>22</v>
      </c>
      <c r="F506" s="157">
        <v>17.559999999999999</v>
      </c>
      <c r="G506" s="157">
        <v>14.71</v>
      </c>
      <c r="H506" s="17">
        <f t="shared" si="498"/>
        <v>32.270000000000003</v>
      </c>
      <c r="I506" s="18">
        <f t="shared" si="499"/>
        <v>386.32</v>
      </c>
      <c r="J506" s="18">
        <f t="shared" si="500"/>
        <v>323.62</v>
      </c>
      <c r="K506" s="18">
        <f t="shared" si="501"/>
        <v>709.94</v>
      </c>
      <c r="L506" s="19">
        <f t="shared" si="502"/>
        <v>709.94</v>
      </c>
    </row>
    <row r="507" spans="1:12" ht="51">
      <c r="A507" s="12" t="s">
        <v>785</v>
      </c>
      <c r="B507" s="13">
        <v>89714</v>
      </c>
      <c r="C507" s="14" t="s">
        <v>786</v>
      </c>
      <c r="D507" s="15" t="s">
        <v>39</v>
      </c>
      <c r="E507" s="16">
        <v>41</v>
      </c>
      <c r="F507" s="157">
        <v>24.38</v>
      </c>
      <c r="G507" s="157">
        <v>20.55</v>
      </c>
      <c r="H507" s="17">
        <f t="shared" si="498"/>
        <v>44.93</v>
      </c>
      <c r="I507" s="18">
        <f t="shared" si="499"/>
        <v>999.58</v>
      </c>
      <c r="J507" s="18">
        <f t="shared" si="500"/>
        <v>842.55</v>
      </c>
      <c r="K507" s="18">
        <f t="shared" si="501"/>
        <v>1842.13</v>
      </c>
      <c r="L507" s="19">
        <f t="shared" si="502"/>
        <v>1842.13</v>
      </c>
    </row>
    <row r="508" spans="1:12" ht="63.75">
      <c r="A508" s="12" t="s">
        <v>787</v>
      </c>
      <c r="B508" s="13">
        <v>89746</v>
      </c>
      <c r="C508" s="14" t="s">
        <v>788</v>
      </c>
      <c r="D508" s="15" t="s">
        <v>17</v>
      </c>
      <c r="E508" s="16">
        <v>5</v>
      </c>
      <c r="F508" s="157">
        <v>21.68</v>
      </c>
      <c r="G508" s="157">
        <v>8.9</v>
      </c>
      <c r="H508" s="17">
        <f t="shared" si="498"/>
        <v>30.58</v>
      </c>
      <c r="I508" s="18">
        <f t="shared" si="499"/>
        <v>108.4</v>
      </c>
      <c r="J508" s="18">
        <f t="shared" si="500"/>
        <v>44.5</v>
      </c>
      <c r="K508" s="18">
        <f t="shared" si="501"/>
        <v>152.9</v>
      </c>
      <c r="L508" s="19">
        <f t="shared" si="502"/>
        <v>152.9</v>
      </c>
    </row>
    <row r="509" spans="1:12" ht="63.75">
      <c r="A509" s="12" t="s">
        <v>789</v>
      </c>
      <c r="B509" s="13">
        <v>89726</v>
      </c>
      <c r="C509" s="14" t="s">
        <v>790</v>
      </c>
      <c r="D509" s="15" t="s">
        <v>17</v>
      </c>
      <c r="E509" s="16">
        <v>5</v>
      </c>
      <c r="F509" s="157">
        <v>6.6</v>
      </c>
      <c r="G509" s="157">
        <v>5.86</v>
      </c>
      <c r="H509" s="17">
        <f t="shared" si="498"/>
        <v>12.46</v>
      </c>
      <c r="I509" s="18">
        <f t="shared" si="499"/>
        <v>33</v>
      </c>
      <c r="J509" s="18">
        <f t="shared" si="500"/>
        <v>29.3</v>
      </c>
      <c r="K509" s="18">
        <f t="shared" si="501"/>
        <v>62.3</v>
      </c>
      <c r="L509" s="19">
        <f t="shared" si="502"/>
        <v>62.3</v>
      </c>
    </row>
    <row r="510" spans="1:12" ht="63.75">
      <c r="A510" s="12" t="s">
        <v>791</v>
      </c>
      <c r="B510" s="13">
        <v>89728</v>
      </c>
      <c r="C510" s="14" t="s">
        <v>792</v>
      </c>
      <c r="D510" s="15" t="s">
        <v>17</v>
      </c>
      <c r="E510" s="16">
        <v>9</v>
      </c>
      <c r="F510" s="157">
        <v>9.58</v>
      </c>
      <c r="G510" s="157">
        <v>5.86</v>
      </c>
      <c r="H510" s="17">
        <f t="shared" si="498"/>
        <v>15.44</v>
      </c>
      <c r="I510" s="18">
        <f t="shared" si="499"/>
        <v>86.22</v>
      </c>
      <c r="J510" s="18">
        <f t="shared" si="500"/>
        <v>52.74</v>
      </c>
      <c r="K510" s="18">
        <f t="shared" si="501"/>
        <v>138.96</v>
      </c>
      <c r="L510" s="19">
        <f t="shared" si="502"/>
        <v>138.96</v>
      </c>
    </row>
    <row r="511" spans="1:12" ht="63.75">
      <c r="A511" s="12" t="s">
        <v>793</v>
      </c>
      <c r="B511" s="13">
        <v>89730</v>
      </c>
      <c r="C511" s="14" t="s">
        <v>794</v>
      </c>
      <c r="D511" s="15" t="s">
        <v>17</v>
      </c>
      <c r="E511" s="16">
        <v>2</v>
      </c>
      <c r="F511" s="157">
        <v>11.69</v>
      </c>
      <c r="G511" s="157">
        <v>5.86</v>
      </c>
      <c r="H511" s="17">
        <f t="shared" si="498"/>
        <v>17.55</v>
      </c>
      <c r="I511" s="18">
        <f t="shared" si="499"/>
        <v>23.38</v>
      </c>
      <c r="J511" s="18">
        <f t="shared" si="500"/>
        <v>11.72</v>
      </c>
      <c r="K511" s="18">
        <f t="shared" si="501"/>
        <v>35.1</v>
      </c>
      <c r="L511" s="19">
        <f t="shared" si="502"/>
        <v>35.1</v>
      </c>
    </row>
    <row r="512" spans="1:12" ht="63.75">
      <c r="A512" s="12" t="s">
        <v>795</v>
      </c>
      <c r="B512" s="13">
        <v>89748</v>
      </c>
      <c r="C512" s="14" t="s">
        <v>796</v>
      </c>
      <c r="D512" s="15" t="s">
        <v>17</v>
      </c>
      <c r="E512" s="16">
        <v>6</v>
      </c>
      <c r="F512" s="157">
        <v>37.43</v>
      </c>
      <c r="G512" s="157">
        <v>8.9</v>
      </c>
      <c r="H512" s="17">
        <f t="shared" si="498"/>
        <v>46.33</v>
      </c>
      <c r="I512" s="18">
        <f t="shared" si="499"/>
        <v>224.58</v>
      </c>
      <c r="J512" s="18">
        <f t="shared" si="500"/>
        <v>53.4</v>
      </c>
      <c r="K512" s="18">
        <f t="shared" si="501"/>
        <v>277.98</v>
      </c>
      <c r="L512" s="19">
        <f t="shared" si="502"/>
        <v>277.98</v>
      </c>
    </row>
    <row r="513" spans="1:12" ht="63.75">
      <c r="A513" s="12" t="s">
        <v>797</v>
      </c>
      <c r="B513" s="13">
        <v>89732</v>
      </c>
      <c r="C513" s="14" t="s">
        <v>798</v>
      </c>
      <c r="D513" s="15" t="s">
        <v>17</v>
      </c>
      <c r="E513" s="16">
        <v>2</v>
      </c>
      <c r="F513" s="157">
        <v>10.71</v>
      </c>
      <c r="G513" s="157">
        <v>6.37</v>
      </c>
      <c r="H513" s="17">
        <f t="shared" si="498"/>
        <v>17.079999999999998</v>
      </c>
      <c r="I513" s="18">
        <f t="shared" si="499"/>
        <v>21.42</v>
      </c>
      <c r="J513" s="18">
        <f t="shared" si="500"/>
        <v>12.74</v>
      </c>
      <c r="K513" s="18">
        <f t="shared" si="501"/>
        <v>34.159999999999997</v>
      </c>
      <c r="L513" s="19">
        <f t="shared" si="502"/>
        <v>34.159999999999997</v>
      </c>
    </row>
    <row r="514" spans="1:12" ht="63.75">
      <c r="A514" s="12" t="s">
        <v>799</v>
      </c>
      <c r="B514" s="13">
        <v>89731</v>
      </c>
      <c r="C514" s="14" t="s">
        <v>782</v>
      </c>
      <c r="D514" s="15" t="s">
        <v>17</v>
      </c>
      <c r="E514" s="16">
        <v>1</v>
      </c>
      <c r="F514" s="157">
        <v>9.9</v>
      </c>
      <c r="G514" s="157">
        <v>6.37</v>
      </c>
      <c r="H514" s="17">
        <f t="shared" si="498"/>
        <v>16.27</v>
      </c>
      <c r="I514" s="18">
        <f t="shared" si="499"/>
        <v>9.9</v>
      </c>
      <c r="J514" s="18">
        <f t="shared" si="500"/>
        <v>6.37</v>
      </c>
      <c r="K514" s="18">
        <f t="shared" si="501"/>
        <v>16.27</v>
      </c>
      <c r="L514" s="19">
        <f t="shared" si="502"/>
        <v>16.27</v>
      </c>
    </row>
    <row r="515" spans="1:12" ht="63.75">
      <c r="A515" s="12" t="s">
        <v>800</v>
      </c>
      <c r="B515" s="13">
        <v>89724</v>
      </c>
      <c r="C515" s="14" t="s">
        <v>801</v>
      </c>
      <c r="D515" s="15" t="s">
        <v>17</v>
      </c>
      <c r="E515" s="16">
        <v>9</v>
      </c>
      <c r="F515" s="157">
        <v>6.35</v>
      </c>
      <c r="G515" s="157">
        <v>5.86</v>
      </c>
      <c r="H515" s="17">
        <f t="shared" si="498"/>
        <v>12.21</v>
      </c>
      <c r="I515" s="18">
        <f t="shared" si="499"/>
        <v>57.15</v>
      </c>
      <c r="J515" s="18">
        <f t="shared" si="500"/>
        <v>52.74</v>
      </c>
      <c r="K515" s="18">
        <f t="shared" si="501"/>
        <v>109.89</v>
      </c>
      <c r="L515" s="19">
        <f t="shared" si="502"/>
        <v>109.89</v>
      </c>
    </row>
    <row r="516" spans="1:12" ht="63.75">
      <c r="A516" s="12" t="s">
        <v>802</v>
      </c>
      <c r="B516" s="13">
        <v>89797</v>
      </c>
      <c r="C516" s="14" t="s">
        <v>803</v>
      </c>
      <c r="D516" s="15" t="s">
        <v>17</v>
      </c>
      <c r="E516" s="16">
        <v>5</v>
      </c>
      <c r="F516" s="157">
        <v>43.49</v>
      </c>
      <c r="G516" s="157">
        <v>11.87</v>
      </c>
      <c r="H516" s="17">
        <f t="shared" si="498"/>
        <v>55.36</v>
      </c>
      <c r="I516" s="18">
        <f t="shared" si="499"/>
        <v>217.45</v>
      </c>
      <c r="J516" s="18">
        <f t="shared" si="500"/>
        <v>59.35</v>
      </c>
      <c r="K516" s="18">
        <f t="shared" si="501"/>
        <v>276.8</v>
      </c>
      <c r="L516" s="19">
        <f t="shared" si="502"/>
        <v>276.8</v>
      </c>
    </row>
    <row r="517" spans="1:12" ht="63.75">
      <c r="A517" s="12" t="s">
        <v>804</v>
      </c>
      <c r="B517" s="13">
        <v>89783</v>
      </c>
      <c r="C517" s="14" t="s">
        <v>805</v>
      </c>
      <c r="D517" s="15" t="s">
        <v>17</v>
      </c>
      <c r="E517" s="16">
        <v>6</v>
      </c>
      <c r="F517" s="157">
        <v>9.84</v>
      </c>
      <c r="G517" s="157">
        <v>7.82</v>
      </c>
      <c r="H517" s="17">
        <f t="shared" si="498"/>
        <v>17.66</v>
      </c>
      <c r="I517" s="18">
        <f t="shared" si="499"/>
        <v>59.04</v>
      </c>
      <c r="J517" s="18">
        <f t="shared" si="500"/>
        <v>46.92</v>
      </c>
      <c r="K517" s="18">
        <f t="shared" si="501"/>
        <v>105.96</v>
      </c>
      <c r="L517" s="19">
        <f t="shared" si="502"/>
        <v>105.96</v>
      </c>
    </row>
    <row r="518" spans="1:12" ht="63.75">
      <c r="A518" s="12" t="s">
        <v>806</v>
      </c>
      <c r="B518" s="13">
        <v>104345</v>
      </c>
      <c r="C518" s="14" t="s">
        <v>807</v>
      </c>
      <c r="D518" s="15" t="s">
        <v>17</v>
      </c>
      <c r="E518" s="16">
        <v>6</v>
      </c>
      <c r="F518" s="157">
        <v>35.53</v>
      </c>
      <c r="G518" s="157">
        <v>10.75</v>
      </c>
      <c r="H518" s="17">
        <f t="shared" si="498"/>
        <v>46.28</v>
      </c>
      <c r="I518" s="18">
        <f t="shared" si="499"/>
        <v>213.18</v>
      </c>
      <c r="J518" s="18">
        <f t="shared" si="500"/>
        <v>64.5</v>
      </c>
      <c r="K518" s="18">
        <f t="shared" si="501"/>
        <v>277.68</v>
      </c>
      <c r="L518" s="19">
        <f t="shared" si="502"/>
        <v>277.68</v>
      </c>
    </row>
    <row r="519" spans="1:12" ht="63.75">
      <c r="A519" s="12" t="s">
        <v>808</v>
      </c>
      <c r="B519" s="13">
        <v>89778</v>
      </c>
      <c r="C519" s="14" t="s">
        <v>809</v>
      </c>
      <c r="D519" s="15" t="s">
        <v>17</v>
      </c>
      <c r="E519" s="16">
        <v>10</v>
      </c>
      <c r="F519" s="157">
        <v>14.49</v>
      </c>
      <c r="G519" s="157">
        <v>5.93</v>
      </c>
      <c r="H519" s="17">
        <f t="shared" si="498"/>
        <v>20.420000000000002</v>
      </c>
      <c r="I519" s="18">
        <f t="shared" si="499"/>
        <v>144.9</v>
      </c>
      <c r="J519" s="18">
        <f t="shared" si="500"/>
        <v>59.3</v>
      </c>
      <c r="K519" s="18">
        <f t="shared" si="501"/>
        <v>204.2</v>
      </c>
      <c r="L519" s="19">
        <f t="shared" si="502"/>
        <v>204.2</v>
      </c>
    </row>
    <row r="520" spans="1:12" ht="63.75">
      <c r="A520" s="12" t="s">
        <v>810</v>
      </c>
      <c r="B520" s="13">
        <v>104341</v>
      </c>
      <c r="C520" s="14" t="s">
        <v>811</v>
      </c>
      <c r="D520" s="15" t="s">
        <v>17</v>
      </c>
      <c r="E520" s="16">
        <v>2</v>
      </c>
      <c r="F520" s="157">
        <v>7.97</v>
      </c>
      <c r="G520" s="157">
        <v>4.08</v>
      </c>
      <c r="H520" s="17">
        <f t="shared" si="498"/>
        <v>12.05</v>
      </c>
      <c r="I520" s="18">
        <f t="shared" si="499"/>
        <v>15.94</v>
      </c>
      <c r="J520" s="18">
        <f t="shared" si="500"/>
        <v>8.16</v>
      </c>
      <c r="K520" s="18">
        <f t="shared" si="501"/>
        <v>24.1</v>
      </c>
      <c r="L520" s="19">
        <f t="shared" si="502"/>
        <v>24.1</v>
      </c>
    </row>
    <row r="521" spans="1:12" ht="12.75">
      <c r="A521" s="22" t="s">
        <v>812</v>
      </c>
      <c r="B521" s="23"/>
      <c r="C521" s="22" t="s">
        <v>813</v>
      </c>
      <c r="D521" s="23"/>
      <c r="E521" s="24"/>
      <c r="F521" s="159"/>
      <c r="G521" s="159"/>
      <c r="H521" s="23"/>
      <c r="I521" s="25">
        <f t="shared" ref="I521:K521" si="503">SUM(I522:I527)</f>
        <v>861.11999999999989</v>
      </c>
      <c r="J521" s="25">
        <f t="shared" si="503"/>
        <v>620.07999999999993</v>
      </c>
      <c r="K521" s="25">
        <f t="shared" si="503"/>
        <v>1481.1999999999998</v>
      </c>
    </row>
    <row r="522" spans="1:12" ht="51">
      <c r="A522" s="12" t="s">
        <v>814</v>
      </c>
      <c r="B522" s="30">
        <v>89798</v>
      </c>
      <c r="C522" s="31" t="s">
        <v>815</v>
      </c>
      <c r="D522" s="32" t="s">
        <v>39</v>
      </c>
      <c r="E522" s="18">
        <v>29</v>
      </c>
      <c r="F522" s="157">
        <v>13.28</v>
      </c>
      <c r="G522" s="157">
        <v>1.91</v>
      </c>
      <c r="H522" s="17">
        <f t="shared" ref="H522:H527" si="504">TRUNC((F522+G522),2)</f>
        <v>15.19</v>
      </c>
      <c r="I522" s="18">
        <f t="shared" ref="I522:I527" si="505">TRUNC((F522*E522),2)</f>
        <v>385.12</v>
      </c>
      <c r="J522" s="18">
        <f t="shared" ref="J522:J527" si="506">TRUNC((G522*E522),2)</f>
        <v>55.39</v>
      </c>
      <c r="K522" s="18">
        <f t="shared" ref="K522:K527" si="507">TRUNC((I522+J522),2)</f>
        <v>440.51</v>
      </c>
      <c r="L522" s="19">
        <f t="shared" ref="L522:L527" si="508">K522</f>
        <v>440.51</v>
      </c>
    </row>
    <row r="523" spans="1:12" ht="51">
      <c r="A523" s="12" t="s">
        <v>816</v>
      </c>
      <c r="B523" s="30">
        <v>89802</v>
      </c>
      <c r="C523" s="31" t="s">
        <v>817</v>
      </c>
      <c r="D523" s="32" t="s">
        <v>17</v>
      </c>
      <c r="E523" s="18">
        <v>4</v>
      </c>
      <c r="F523" s="157">
        <v>9.11</v>
      </c>
      <c r="G523" s="157">
        <v>1.57</v>
      </c>
      <c r="H523" s="17">
        <f t="shared" si="504"/>
        <v>10.68</v>
      </c>
      <c r="I523" s="18">
        <f t="shared" si="505"/>
        <v>36.44</v>
      </c>
      <c r="J523" s="18">
        <f t="shared" si="506"/>
        <v>6.28</v>
      </c>
      <c r="K523" s="18">
        <f t="shared" si="507"/>
        <v>42.72</v>
      </c>
      <c r="L523" s="19">
        <f t="shared" si="508"/>
        <v>42.72</v>
      </c>
    </row>
    <row r="524" spans="1:12" ht="51">
      <c r="A524" s="12" t="s">
        <v>818</v>
      </c>
      <c r="B524" s="30">
        <v>89801</v>
      </c>
      <c r="C524" s="31" t="s">
        <v>819</v>
      </c>
      <c r="D524" s="32" t="s">
        <v>17</v>
      </c>
      <c r="E524" s="18">
        <v>13</v>
      </c>
      <c r="F524" s="157">
        <v>8.3000000000000007</v>
      </c>
      <c r="G524" s="157">
        <v>1.57</v>
      </c>
      <c r="H524" s="17">
        <f t="shared" si="504"/>
        <v>9.8699999999999992</v>
      </c>
      <c r="I524" s="18">
        <f t="shared" si="505"/>
        <v>107.9</v>
      </c>
      <c r="J524" s="18">
        <f t="shared" si="506"/>
        <v>20.41</v>
      </c>
      <c r="K524" s="18">
        <f t="shared" si="507"/>
        <v>128.31</v>
      </c>
      <c r="L524" s="19">
        <f t="shared" si="508"/>
        <v>128.31</v>
      </c>
    </row>
    <row r="525" spans="1:12" ht="51">
      <c r="A525" s="12" t="s">
        <v>820</v>
      </c>
      <c r="B525" s="30">
        <v>89825</v>
      </c>
      <c r="C525" s="31" t="s">
        <v>821</v>
      </c>
      <c r="D525" s="32" t="s">
        <v>17</v>
      </c>
      <c r="E525" s="18">
        <v>6</v>
      </c>
      <c r="F525" s="157">
        <v>15.61</v>
      </c>
      <c r="G525" s="157">
        <v>2.1</v>
      </c>
      <c r="H525" s="17">
        <f t="shared" si="504"/>
        <v>17.71</v>
      </c>
      <c r="I525" s="18">
        <f t="shared" si="505"/>
        <v>93.66</v>
      </c>
      <c r="J525" s="18">
        <f t="shared" si="506"/>
        <v>12.6</v>
      </c>
      <c r="K525" s="18">
        <f t="shared" si="507"/>
        <v>106.26</v>
      </c>
      <c r="L525" s="19">
        <f t="shared" si="508"/>
        <v>106.26</v>
      </c>
    </row>
    <row r="526" spans="1:12" ht="51">
      <c r="A526" s="12" t="s">
        <v>822</v>
      </c>
      <c r="B526" s="33" t="s">
        <v>823</v>
      </c>
      <c r="C526" s="34" t="s">
        <v>768</v>
      </c>
      <c r="D526" s="32" t="s">
        <v>703</v>
      </c>
      <c r="E526" s="18">
        <v>20</v>
      </c>
      <c r="F526" s="157" t="s">
        <v>824</v>
      </c>
      <c r="G526" s="157" t="s">
        <v>825</v>
      </c>
      <c r="H526" s="17">
        <f t="shared" si="504"/>
        <v>10.89</v>
      </c>
      <c r="I526" s="18">
        <f t="shared" si="505"/>
        <v>51.8</v>
      </c>
      <c r="J526" s="18">
        <f t="shared" si="506"/>
        <v>166</v>
      </c>
      <c r="K526" s="18">
        <f t="shared" si="507"/>
        <v>217.8</v>
      </c>
      <c r="L526" s="19">
        <f t="shared" si="508"/>
        <v>217.8</v>
      </c>
    </row>
    <row r="527" spans="1:12" ht="51">
      <c r="A527" s="12" t="s">
        <v>826</v>
      </c>
      <c r="B527" s="33" t="s">
        <v>827</v>
      </c>
      <c r="C527" s="34" t="s">
        <v>770</v>
      </c>
      <c r="D527" s="32" t="s">
        <v>703</v>
      </c>
      <c r="E527" s="18">
        <v>20</v>
      </c>
      <c r="F527" s="157" t="s">
        <v>828</v>
      </c>
      <c r="G527" s="157" t="s">
        <v>829</v>
      </c>
      <c r="H527" s="17">
        <f t="shared" si="504"/>
        <v>27.28</v>
      </c>
      <c r="I527" s="18">
        <f t="shared" si="505"/>
        <v>186.2</v>
      </c>
      <c r="J527" s="18">
        <f t="shared" si="506"/>
        <v>359.4</v>
      </c>
      <c r="K527" s="18">
        <f t="shared" si="507"/>
        <v>545.6</v>
      </c>
      <c r="L527" s="19">
        <f t="shared" si="508"/>
        <v>545.6</v>
      </c>
    </row>
    <row r="528" spans="1:12" ht="12.75">
      <c r="A528" s="22" t="s">
        <v>830</v>
      </c>
      <c r="B528" s="23"/>
      <c r="C528" s="22" t="s">
        <v>831</v>
      </c>
      <c r="D528" s="23"/>
      <c r="E528" s="24"/>
      <c r="F528" s="159"/>
      <c r="G528" s="159"/>
      <c r="H528" s="23"/>
      <c r="I528" s="25">
        <f t="shared" ref="I528:K528" si="509">SUM(I529)</f>
        <v>449.12</v>
      </c>
      <c r="J528" s="25">
        <f t="shared" si="509"/>
        <v>156.47999999999999</v>
      </c>
      <c r="K528" s="25">
        <f t="shared" si="509"/>
        <v>605.6</v>
      </c>
    </row>
    <row r="529" spans="1:12" ht="63.75">
      <c r="A529" s="12" t="s">
        <v>832</v>
      </c>
      <c r="B529" s="13">
        <v>104328</v>
      </c>
      <c r="C529" s="14" t="s">
        <v>833</v>
      </c>
      <c r="D529" s="15" t="s">
        <v>17</v>
      </c>
      <c r="E529" s="16">
        <v>8</v>
      </c>
      <c r="F529" s="157">
        <v>56.14</v>
      </c>
      <c r="G529" s="157">
        <v>19.559999999999999</v>
      </c>
      <c r="H529" s="17">
        <f>TRUNC((F529+G529),2)</f>
        <v>75.7</v>
      </c>
      <c r="I529" s="18">
        <f>TRUNC((F529*E529),2)</f>
        <v>449.12</v>
      </c>
      <c r="J529" s="18">
        <f>TRUNC((G529*E529),2)</f>
        <v>156.47999999999999</v>
      </c>
      <c r="K529" s="18">
        <f>TRUNC((I529+J529),2)</f>
        <v>605.6</v>
      </c>
      <c r="L529" s="19">
        <f>K529</f>
        <v>605.6</v>
      </c>
    </row>
    <row r="530" spans="1:12" ht="12.75">
      <c r="A530" s="22" t="s">
        <v>834</v>
      </c>
      <c r="B530" s="23"/>
      <c r="C530" s="22" t="s">
        <v>835</v>
      </c>
      <c r="D530" s="23"/>
      <c r="E530" s="24"/>
      <c r="F530" s="159"/>
      <c r="G530" s="159"/>
      <c r="H530" s="23"/>
      <c r="I530" s="25">
        <f t="shared" ref="I530:K530" si="510">SUM(I531:I534)</f>
        <v>641.56000000000017</v>
      </c>
      <c r="J530" s="25">
        <f t="shared" si="510"/>
        <v>764.18999999999994</v>
      </c>
      <c r="K530" s="25">
        <f t="shared" si="510"/>
        <v>1405.7499999999998</v>
      </c>
    </row>
    <row r="531" spans="1:12" ht="51">
      <c r="A531" s="12" t="s">
        <v>836</v>
      </c>
      <c r="B531" s="30">
        <v>89714</v>
      </c>
      <c r="C531" s="31" t="s">
        <v>786</v>
      </c>
      <c r="D531" s="32" t="s">
        <v>39</v>
      </c>
      <c r="E531" s="18">
        <v>20</v>
      </c>
      <c r="F531" s="157">
        <v>24.38</v>
      </c>
      <c r="G531" s="157">
        <v>20.55</v>
      </c>
      <c r="H531" s="17">
        <f t="shared" ref="H531:H534" si="511">TRUNC((F531+G531),2)</f>
        <v>44.93</v>
      </c>
      <c r="I531" s="18">
        <f t="shared" ref="I531:I534" si="512">TRUNC((F531*E531),2)</f>
        <v>487.6</v>
      </c>
      <c r="J531" s="18">
        <f t="shared" ref="J531:J534" si="513">TRUNC((G531*E531),2)</f>
        <v>411</v>
      </c>
      <c r="K531" s="18">
        <f t="shared" ref="K531:K534" si="514">TRUNC((I531+J531),2)</f>
        <v>898.6</v>
      </c>
      <c r="L531" s="19">
        <f t="shared" ref="L531:L534" si="515">K531</f>
        <v>898.6</v>
      </c>
    </row>
    <row r="532" spans="1:12" ht="38.25">
      <c r="A532" s="12" t="s">
        <v>837</v>
      </c>
      <c r="B532" s="30">
        <v>97629</v>
      </c>
      <c r="C532" s="31" t="s">
        <v>220</v>
      </c>
      <c r="D532" s="32" t="s">
        <v>113</v>
      </c>
      <c r="E532" s="18">
        <f>20*0.3*0.3+0.6*0.6*0.6*2</f>
        <v>2.2319999999999998</v>
      </c>
      <c r="F532" s="157">
        <v>30.61</v>
      </c>
      <c r="G532" s="157">
        <v>77.58</v>
      </c>
      <c r="H532" s="17">
        <f t="shared" si="511"/>
        <v>108.19</v>
      </c>
      <c r="I532" s="18">
        <f t="shared" si="512"/>
        <v>68.319999999999993</v>
      </c>
      <c r="J532" s="18">
        <f t="shared" si="513"/>
        <v>173.15</v>
      </c>
      <c r="K532" s="18">
        <f t="shared" si="514"/>
        <v>241.47</v>
      </c>
      <c r="L532" s="19">
        <f t="shared" si="515"/>
        <v>241.47</v>
      </c>
    </row>
    <row r="533" spans="1:12" ht="25.5">
      <c r="A533" s="12" t="s">
        <v>838</v>
      </c>
      <c r="B533" s="30">
        <v>104737</v>
      </c>
      <c r="C533" s="31" t="s">
        <v>758</v>
      </c>
      <c r="D533" s="32" t="s">
        <v>113</v>
      </c>
      <c r="E533" s="18">
        <v>2</v>
      </c>
      <c r="F533" s="157">
        <v>9.91</v>
      </c>
      <c r="G533" s="157">
        <v>16.52</v>
      </c>
      <c r="H533" s="17">
        <f t="shared" si="511"/>
        <v>26.43</v>
      </c>
      <c r="I533" s="18">
        <f t="shared" si="512"/>
        <v>19.82</v>
      </c>
      <c r="J533" s="18">
        <f t="shared" si="513"/>
        <v>33.04</v>
      </c>
      <c r="K533" s="18">
        <f t="shared" si="514"/>
        <v>52.86</v>
      </c>
      <c r="L533" s="19">
        <f t="shared" si="515"/>
        <v>52.86</v>
      </c>
    </row>
    <row r="534" spans="1:12" ht="38.25">
      <c r="A534" s="12" t="s">
        <v>839</v>
      </c>
      <c r="B534" s="30">
        <v>93358</v>
      </c>
      <c r="C534" s="31" t="s">
        <v>756</v>
      </c>
      <c r="D534" s="32" t="s">
        <v>113</v>
      </c>
      <c r="E534" s="18">
        <v>2</v>
      </c>
      <c r="F534" s="157">
        <v>32.909999999999997</v>
      </c>
      <c r="G534" s="157">
        <v>73.5</v>
      </c>
      <c r="H534" s="17">
        <f t="shared" si="511"/>
        <v>106.41</v>
      </c>
      <c r="I534" s="18">
        <f t="shared" si="512"/>
        <v>65.819999999999993</v>
      </c>
      <c r="J534" s="18">
        <f t="shared" si="513"/>
        <v>147</v>
      </c>
      <c r="K534" s="18">
        <f t="shared" si="514"/>
        <v>212.82</v>
      </c>
      <c r="L534" s="19">
        <f t="shared" si="515"/>
        <v>212.82</v>
      </c>
    </row>
    <row r="535" spans="1:12" ht="12.75">
      <c r="A535" s="6" t="s">
        <v>840</v>
      </c>
      <c r="B535" s="7"/>
      <c r="C535" s="6" t="s">
        <v>841</v>
      </c>
      <c r="D535" s="7"/>
      <c r="E535" s="8"/>
      <c r="F535" s="158"/>
      <c r="G535" s="158"/>
      <c r="H535" s="7"/>
      <c r="I535" s="9">
        <f t="shared" ref="I535:K535" si="516">SUM(I536:I545)</f>
        <v>2130.1</v>
      </c>
      <c r="J535" s="9">
        <f t="shared" si="516"/>
        <v>4135.22</v>
      </c>
      <c r="K535" s="9">
        <f t="shared" si="516"/>
        <v>6265.32</v>
      </c>
    </row>
    <row r="536" spans="1:12" ht="38.25">
      <c r="A536" s="12" t="s">
        <v>842</v>
      </c>
      <c r="B536" s="13">
        <v>89865</v>
      </c>
      <c r="C536" s="14" t="s">
        <v>843</v>
      </c>
      <c r="D536" s="15" t="s">
        <v>39</v>
      </c>
      <c r="E536" s="16">
        <v>124</v>
      </c>
      <c r="F536" s="157">
        <v>7.71</v>
      </c>
      <c r="G536" s="157">
        <v>11.79</v>
      </c>
      <c r="H536" s="17">
        <f t="shared" ref="H536:H545" si="517">TRUNC((F536+G536),2)</f>
        <v>19.5</v>
      </c>
      <c r="I536" s="18">
        <f t="shared" ref="I536:I545" si="518">TRUNC((F536*E536),2)</f>
        <v>956.04</v>
      </c>
      <c r="J536" s="18">
        <f t="shared" ref="J536:J545" si="519">TRUNC((G536*E536),2)</f>
        <v>1461.96</v>
      </c>
      <c r="K536" s="18">
        <f t="shared" ref="K536:K545" si="520">TRUNC((I536+J536),2)</f>
        <v>2418</v>
      </c>
      <c r="L536" s="19">
        <f t="shared" ref="L536:L545" si="521">K536</f>
        <v>2418</v>
      </c>
    </row>
    <row r="537" spans="1:12" ht="38.25">
      <c r="A537" s="12" t="s">
        <v>844</v>
      </c>
      <c r="B537" s="13">
        <v>89866</v>
      </c>
      <c r="C537" s="14" t="s">
        <v>845</v>
      </c>
      <c r="D537" s="15" t="s">
        <v>17</v>
      </c>
      <c r="E537" s="16">
        <v>72</v>
      </c>
      <c r="F537" s="157">
        <v>3.55</v>
      </c>
      <c r="G537" s="157">
        <v>5.0999999999999996</v>
      </c>
      <c r="H537" s="17">
        <f t="shared" si="517"/>
        <v>8.65</v>
      </c>
      <c r="I537" s="18">
        <f t="shared" si="518"/>
        <v>255.6</v>
      </c>
      <c r="J537" s="18">
        <f t="shared" si="519"/>
        <v>367.2</v>
      </c>
      <c r="K537" s="18">
        <f t="shared" si="520"/>
        <v>622.79999999999995</v>
      </c>
      <c r="L537" s="19">
        <f t="shared" si="521"/>
        <v>622.79999999999995</v>
      </c>
    </row>
    <row r="538" spans="1:12" ht="38.25">
      <c r="A538" s="12" t="s">
        <v>846</v>
      </c>
      <c r="B538" s="13">
        <v>89868</v>
      </c>
      <c r="C538" s="14" t="s">
        <v>847</v>
      </c>
      <c r="D538" s="15" t="s">
        <v>17</v>
      </c>
      <c r="E538" s="16">
        <v>1</v>
      </c>
      <c r="F538" s="157">
        <v>3.05</v>
      </c>
      <c r="G538" s="157">
        <v>3.4</v>
      </c>
      <c r="H538" s="17">
        <f t="shared" si="517"/>
        <v>6.45</v>
      </c>
      <c r="I538" s="18">
        <f t="shared" si="518"/>
        <v>3.05</v>
      </c>
      <c r="J538" s="18">
        <f t="shared" si="519"/>
        <v>3.4</v>
      </c>
      <c r="K538" s="18">
        <f t="shared" si="520"/>
        <v>6.45</v>
      </c>
      <c r="L538" s="19">
        <f t="shared" si="521"/>
        <v>6.45</v>
      </c>
    </row>
    <row r="539" spans="1:12" ht="38.25">
      <c r="A539" s="12" t="s">
        <v>848</v>
      </c>
      <c r="B539" s="13">
        <v>89869</v>
      </c>
      <c r="C539" s="14" t="s">
        <v>849</v>
      </c>
      <c r="D539" s="15" t="s">
        <v>17</v>
      </c>
      <c r="E539" s="16">
        <v>7</v>
      </c>
      <c r="F539" s="157">
        <v>5.1100000000000003</v>
      </c>
      <c r="G539" s="157">
        <v>6.81</v>
      </c>
      <c r="H539" s="17">
        <f t="shared" si="517"/>
        <v>11.92</v>
      </c>
      <c r="I539" s="18">
        <f t="shared" si="518"/>
        <v>35.770000000000003</v>
      </c>
      <c r="J539" s="18">
        <f t="shared" si="519"/>
        <v>47.67</v>
      </c>
      <c r="K539" s="18">
        <f t="shared" si="520"/>
        <v>83.44</v>
      </c>
      <c r="L539" s="19">
        <f t="shared" si="521"/>
        <v>83.44</v>
      </c>
    </row>
    <row r="540" spans="1:12" ht="38.25">
      <c r="A540" s="12" t="s">
        <v>850</v>
      </c>
      <c r="B540" s="13">
        <v>89867</v>
      </c>
      <c r="C540" s="14" t="s">
        <v>851</v>
      </c>
      <c r="D540" s="15" t="s">
        <v>17</v>
      </c>
      <c r="E540" s="16">
        <v>1</v>
      </c>
      <c r="F540" s="157">
        <v>4.21</v>
      </c>
      <c r="G540" s="157">
        <v>5.0999999999999996</v>
      </c>
      <c r="H540" s="17">
        <f t="shared" si="517"/>
        <v>9.31</v>
      </c>
      <c r="I540" s="18">
        <f t="shared" si="518"/>
        <v>4.21</v>
      </c>
      <c r="J540" s="18">
        <f t="shared" si="519"/>
        <v>5.0999999999999996</v>
      </c>
      <c r="K540" s="18">
        <f t="shared" si="520"/>
        <v>9.31</v>
      </c>
      <c r="L540" s="19">
        <f t="shared" si="521"/>
        <v>9.31</v>
      </c>
    </row>
    <row r="541" spans="1:12" ht="38.25">
      <c r="A541" s="12" t="s">
        <v>852</v>
      </c>
      <c r="B541" s="13">
        <v>90447</v>
      </c>
      <c r="C541" s="14" t="s">
        <v>702</v>
      </c>
      <c r="D541" s="15" t="s">
        <v>39</v>
      </c>
      <c r="E541" s="16">
        <v>33</v>
      </c>
      <c r="F541" s="157">
        <v>2.5299999999999998</v>
      </c>
      <c r="G541" s="157">
        <v>7.63</v>
      </c>
      <c r="H541" s="17">
        <f t="shared" si="517"/>
        <v>10.16</v>
      </c>
      <c r="I541" s="18">
        <f t="shared" si="518"/>
        <v>83.49</v>
      </c>
      <c r="J541" s="18">
        <f t="shared" si="519"/>
        <v>251.79</v>
      </c>
      <c r="K541" s="18">
        <f t="shared" si="520"/>
        <v>335.28</v>
      </c>
      <c r="L541" s="19">
        <f t="shared" si="521"/>
        <v>335.28</v>
      </c>
    </row>
    <row r="542" spans="1:12" ht="38.25">
      <c r="A542" s="12" t="s">
        <v>853</v>
      </c>
      <c r="B542" s="13">
        <v>104766</v>
      </c>
      <c r="C542" s="14" t="s">
        <v>854</v>
      </c>
      <c r="D542" s="15" t="s">
        <v>39</v>
      </c>
      <c r="E542" s="16">
        <v>33</v>
      </c>
      <c r="F542" s="157">
        <v>6.44</v>
      </c>
      <c r="G542" s="157">
        <v>12.28</v>
      </c>
      <c r="H542" s="17">
        <f t="shared" si="517"/>
        <v>18.72</v>
      </c>
      <c r="I542" s="18">
        <f t="shared" si="518"/>
        <v>212.52</v>
      </c>
      <c r="J542" s="18">
        <f t="shared" si="519"/>
        <v>405.24</v>
      </c>
      <c r="K542" s="18">
        <f t="shared" si="520"/>
        <v>617.76</v>
      </c>
      <c r="L542" s="19">
        <f t="shared" si="521"/>
        <v>617.76</v>
      </c>
    </row>
    <row r="543" spans="1:12" ht="51">
      <c r="A543" s="12" t="s">
        <v>853</v>
      </c>
      <c r="B543" s="33">
        <v>90445</v>
      </c>
      <c r="C543" s="34" t="s">
        <v>855</v>
      </c>
      <c r="D543" s="32" t="s">
        <v>703</v>
      </c>
      <c r="E543" s="16">
        <v>80</v>
      </c>
      <c r="F543" s="161">
        <v>5.53</v>
      </c>
      <c r="G543" s="161">
        <v>16.309999999999999</v>
      </c>
      <c r="H543" s="17">
        <f t="shared" si="517"/>
        <v>21.84</v>
      </c>
      <c r="I543" s="18">
        <f t="shared" si="518"/>
        <v>442.4</v>
      </c>
      <c r="J543" s="18">
        <f t="shared" si="519"/>
        <v>1304.8</v>
      </c>
      <c r="K543" s="18">
        <f t="shared" si="520"/>
        <v>1747.2</v>
      </c>
      <c r="L543" s="19">
        <f t="shared" si="521"/>
        <v>1747.2</v>
      </c>
    </row>
    <row r="544" spans="1:12" ht="38.25">
      <c r="A544" s="12" t="s">
        <v>856</v>
      </c>
      <c r="B544" s="33">
        <v>93358</v>
      </c>
      <c r="C544" s="34" t="s">
        <v>756</v>
      </c>
      <c r="D544" s="32" t="s">
        <v>113</v>
      </c>
      <c r="E544" s="18">
        <f>80*0.2*0.2</f>
        <v>3.2</v>
      </c>
      <c r="F544" s="157">
        <v>32.909999999999997</v>
      </c>
      <c r="G544" s="157">
        <v>73.5</v>
      </c>
      <c r="H544" s="17">
        <f t="shared" si="517"/>
        <v>106.41</v>
      </c>
      <c r="I544" s="18">
        <f t="shared" si="518"/>
        <v>105.31</v>
      </c>
      <c r="J544" s="18">
        <f t="shared" si="519"/>
        <v>235.2</v>
      </c>
      <c r="K544" s="18">
        <f t="shared" si="520"/>
        <v>340.51</v>
      </c>
      <c r="L544" s="19">
        <f t="shared" si="521"/>
        <v>340.51</v>
      </c>
    </row>
    <row r="545" spans="1:12" ht="25.5">
      <c r="A545" s="12" t="s">
        <v>857</v>
      </c>
      <c r="B545" s="33">
        <v>104737</v>
      </c>
      <c r="C545" s="34" t="s">
        <v>758</v>
      </c>
      <c r="D545" s="32" t="s">
        <v>113</v>
      </c>
      <c r="E545" s="18">
        <f>E544</f>
        <v>3.2</v>
      </c>
      <c r="F545" s="157">
        <v>9.91</v>
      </c>
      <c r="G545" s="157">
        <v>16.52</v>
      </c>
      <c r="H545" s="17">
        <f t="shared" si="517"/>
        <v>26.43</v>
      </c>
      <c r="I545" s="18">
        <f t="shared" si="518"/>
        <v>31.71</v>
      </c>
      <c r="J545" s="18">
        <f t="shared" si="519"/>
        <v>52.86</v>
      </c>
      <c r="K545" s="18">
        <f t="shared" si="520"/>
        <v>84.57</v>
      </c>
      <c r="L545" s="19">
        <f t="shared" si="521"/>
        <v>84.57</v>
      </c>
    </row>
    <row r="546" spans="1:12" ht="12.75">
      <c r="A546" s="6" t="s">
        <v>858</v>
      </c>
      <c r="B546" s="7"/>
      <c r="C546" s="6" t="s">
        <v>859</v>
      </c>
      <c r="D546" s="7"/>
      <c r="E546" s="8"/>
      <c r="F546" s="158"/>
      <c r="G546" s="158"/>
      <c r="H546" s="7"/>
      <c r="I546" s="9">
        <f t="shared" ref="I546:K546" si="522">I547+I551+I556+I562+I564+I569</f>
        <v>27727.360000000001</v>
      </c>
      <c r="J546" s="9">
        <f t="shared" si="522"/>
        <v>8219.93</v>
      </c>
      <c r="K546" s="9">
        <f t="shared" si="522"/>
        <v>35947.29</v>
      </c>
    </row>
    <row r="547" spans="1:12" ht="12.75">
      <c r="A547" s="22" t="s">
        <v>860</v>
      </c>
      <c r="B547" s="23"/>
      <c r="C547" s="22" t="s">
        <v>753</v>
      </c>
      <c r="D547" s="23"/>
      <c r="E547" s="24"/>
      <c r="F547" s="159"/>
      <c r="G547" s="159"/>
      <c r="H547" s="23"/>
      <c r="I547" s="25">
        <f t="shared" ref="I547:K547" si="523">SUM(I548:I550)</f>
        <v>673.08</v>
      </c>
      <c r="J547" s="25">
        <f t="shared" si="523"/>
        <v>1520.84</v>
      </c>
      <c r="K547" s="25">
        <f t="shared" si="523"/>
        <v>2193.92</v>
      </c>
    </row>
    <row r="548" spans="1:12" ht="38.25">
      <c r="A548" s="12" t="s">
        <v>861</v>
      </c>
      <c r="B548" s="30">
        <v>97629</v>
      </c>
      <c r="C548" s="31" t="s">
        <v>220</v>
      </c>
      <c r="D548" s="32" t="s">
        <v>113</v>
      </c>
      <c r="E548" s="16">
        <v>8</v>
      </c>
      <c r="F548" s="157">
        <v>30.61</v>
      </c>
      <c r="G548" s="157">
        <v>77.58</v>
      </c>
      <c r="H548" s="17">
        <f t="shared" ref="H548:H550" si="524">TRUNC((F548+G548),2)</f>
        <v>108.19</v>
      </c>
      <c r="I548" s="18">
        <f t="shared" ref="I548:I550" si="525">TRUNC((F548*E548),2)</f>
        <v>244.88</v>
      </c>
      <c r="J548" s="18">
        <f t="shared" ref="J548:J550" si="526">TRUNC((G548*E548),2)</f>
        <v>620.64</v>
      </c>
      <c r="K548" s="18">
        <f t="shared" ref="K548:K550" si="527">TRUNC((I548+J548),2)</f>
        <v>865.52</v>
      </c>
      <c r="L548" s="19">
        <f t="shared" ref="L548:L550" si="528">K548</f>
        <v>865.52</v>
      </c>
    </row>
    <row r="549" spans="1:12" ht="38.25">
      <c r="A549" s="12" t="s">
        <v>862</v>
      </c>
      <c r="B549" s="30">
        <v>93358</v>
      </c>
      <c r="C549" s="31" t="s">
        <v>756</v>
      </c>
      <c r="D549" s="32" t="s">
        <v>113</v>
      </c>
      <c r="E549" s="16">
        <v>10</v>
      </c>
      <c r="F549" s="157">
        <v>32.909999999999997</v>
      </c>
      <c r="G549" s="157">
        <v>73.5</v>
      </c>
      <c r="H549" s="17">
        <f t="shared" si="524"/>
        <v>106.41</v>
      </c>
      <c r="I549" s="18">
        <f t="shared" si="525"/>
        <v>329.1</v>
      </c>
      <c r="J549" s="18">
        <f t="shared" si="526"/>
        <v>735</v>
      </c>
      <c r="K549" s="18">
        <f t="shared" si="527"/>
        <v>1064.0999999999999</v>
      </c>
      <c r="L549" s="19">
        <f t="shared" si="528"/>
        <v>1064.0999999999999</v>
      </c>
    </row>
    <row r="550" spans="1:12" ht="25.5">
      <c r="A550" s="12" t="s">
        <v>863</v>
      </c>
      <c r="B550" s="30">
        <v>104737</v>
      </c>
      <c r="C550" s="31" t="s">
        <v>758</v>
      </c>
      <c r="D550" s="32" t="s">
        <v>113</v>
      </c>
      <c r="E550" s="16">
        <v>10</v>
      </c>
      <c r="F550" s="157">
        <v>9.91</v>
      </c>
      <c r="G550" s="157">
        <v>16.52</v>
      </c>
      <c r="H550" s="17">
        <f t="shared" si="524"/>
        <v>26.43</v>
      </c>
      <c r="I550" s="18">
        <f t="shared" si="525"/>
        <v>99.1</v>
      </c>
      <c r="J550" s="18">
        <f t="shared" si="526"/>
        <v>165.2</v>
      </c>
      <c r="K550" s="18">
        <f t="shared" si="527"/>
        <v>264.3</v>
      </c>
      <c r="L550" s="19">
        <f t="shared" si="528"/>
        <v>264.3</v>
      </c>
    </row>
    <row r="551" spans="1:12" ht="12.75">
      <c r="A551" s="22" t="s">
        <v>864</v>
      </c>
      <c r="B551" s="23"/>
      <c r="C551" s="22" t="s">
        <v>700</v>
      </c>
      <c r="D551" s="23"/>
      <c r="E551" s="24"/>
      <c r="F551" s="159"/>
      <c r="G551" s="159"/>
      <c r="H551" s="23"/>
      <c r="I551" s="25">
        <f t="shared" ref="I551:K551" si="529">SUM(I552:I555)</f>
        <v>4424.3099999999995</v>
      </c>
      <c r="J551" s="25">
        <f t="shared" si="529"/>
        <v>1786.17</v>
      </c>
      <c r="K551" s="25">
        <f t="shared" si="529"/>
        <v>6210.4800000000005</v>
      </c>
    </row>
    <row r="552" spans="1:12" ht="38.25">
      <c r="A552" s="12" t="s">
        <v>865</v>
      </c>
      <c r="B552" s="13">
        <v>89512</v>
      </c>
      <c r="C552" s="14" t="s">
        <v>866</v>
      </c>
      <c r="D552" s="15" t="s">
        <v>39</v>
      </c>
      <c r="E552" s="16">
        <v>88.2</v>
      </c>
      <c r="F552" s="157">
        <v>38.56</v>
      </c>
      <c r="G552" s="157">
        <v>18.61</v>
      </c>
      <c r="H552" s="17">
        <f t="shared" ref="H552:H555" si="530">TRUNC((F552+G552),2)</f>
        <v>57.17</v>
      </c>
      <c r="I552" s="18">
        <f t="shared" ref="I552:I555" si="531">TRUNC((F552*E552),2)</f>
        <v>3400.99</v>
      </c>
      <c r="J552" s="18">
        <f t="shared" ref="J552:J555" si="532">TRUNC((G552*E552),2)</f>
        <v>1641.4</v>
      </c>
      <c r="K552" s="18">
        <f t="shared" ref="K552:K555" si="533">TRUNC((I552+J552),2)</f>
        <v>5042.3900000000003</v>
      </c>
      <c r="L552" s="19">
        <f t="shared" ref="L552:L555" si="534">K552</f>
        <v>5042.3900000000003</v>
      </c>
    </row>
    <row r="553" spans="1:12" ht="51">
      <c r="A553" s="12" t="s">
        <v>867</v>
      </c>
      <c r="B553" s="13">
        <v>89567</v>
      </c>
      <c r="C553" s="14" t="s">
        <v>868</v>
      </c>
      <c r="D553" s="15" t="s">
        <v>17</v>
      </c>
      <c r="E553" s="16">
        <v>4</v>
      </c>
      <c r="F553" s="157">
        <v>76.97</v>
      </c>
      <c r="G553" s="157">
        <v>7.93</v>
      </c>
      <c r="H553" s="17">
        <f t="shared" si="530"/>
        <v>84.9</v>
      </c>
      <c r="I553" s="18">
        <f t="shared" si="531"/>
        <v>307.88</v>
      </c>
      <c r="J553" s="18">
        <f t="shared" si="532"/>
        <v>31.72</v>
      </c>
      <c r="K553" s="18">
        <f t="shared" si="533"/>
        <v>339.6</v>
      </c>
      <c r="L553" s="19">
        <f t="shared" si="534"/>
        <v>339.6</v>
      </c>
    </row>
    <row r="554" spans="1:12" ht="51">
      <c r="A554" s="12" t="s">
        <v>869</v>
      </c>
      <c r="B554" s="13">
        <v>89529</v>
      </c>
      <c r="C554" s="14" t="s">
        <v>870</v>
      </c>
      <c r="D554" s="15" t="s">
        <v>17</v>
      </c>
      <c r="E554" s="16">
        <v>14</v>
      </c>
      <c r="F554" s="157">
        <v>32.96</v>
      </c>
      <c r="G554" s="157">
        <v>5.95</v>
      </c>
      <c r="H554" s="17">
        <f t="shared" si="530"/>
        <v>38.909999999999997</v>
      </c>
      <c r="I554" s="18">
        <f t="shared" si="531"/>
        <v>461.44</v>
      </c>
      <c r="J554" s="18">
        <f t="shared" si="532"/>
        <v>83.3</v>
      </c>
      <c r="K554" s="18">
        <f t="shared" si="533"/>
        <v>544.74</v>
      </c>
      <c r="L554" s="19">
        <f t="shared" si="534"/>
        <v>544.74</v>
      </c>
    </row>
    <row r="555" spans="1:12" ht="51">
      <c r="A555" s="12" t="s">
        <v>871</v>
      </c>
      <c r="B555" s="13">
        <v>95694</v>
      </c>
      <c r="C555" s="14" t="s">
        <v>872</v>
      </c>
      <c r="D555" s="15" t="s">
        <v>17</v>
      </c>
      <c r="E555" s="16">
        <v>5</v>
      </c>
      <c r="F555" s="157">
        <v>50.8</v>
      </c>
      <c r="G555" s="157">
        <v>5.95</v>
      </c>
      <c r="H555" s="17">
        <f t="shared" si="530"/>
        <v>56.75</v>
      </c>
      <c r="I555" s="18">
        <f t="shared" si="531"/>
        <v>254</v>
      </c>
      <c r="J555" s="18">
        <f t="shared" si="532"/>
        <v>29.75</v>
      </c>
      <c r="K555" s="18">
        <f t="shared" si="533"/>
        <v>283.75</v>
      </c>
      <c r="L555" s="19">
        <f t="shared" si="534"/>
        <v>283.75</v>
      </c>
    </row>
    <row r="556" spans="1:12" ht="12.75">
      <c r="A556" s="22" t="s">
        <v>873</v>
      </c>
      <c r="B556" s="23"/>
      <c r="C556" s="22" t="s">
        <v>874</v>
      </c>
      <c r="D556" s="23"/>
      <c r="E556" s="24"/>
      <c r="F556" s="159"/>
      <c r="G556" s="159"/>
      <c r="H556" s="23"/>
      <c r="I556" s="25">
        <f t="shared" ref="I556:K556" si="535">SUM(I557:I561)</f>
        <v>13556.929999999998</v>
      </c>
      <c r="J556" s="25">
        <f t="shared" si="535"/>
        <v>2582.46</v>
      </c>
      <c r="K556" s="25">
        <f t="shared" si="535"/>
        <v>16139.390000000001</v>
      </c>
    </row>
    <row r="557" spans="1:12" ht="38.25">
      <c r="A557" s="12" t="s">
        <v>875</v>
      </c>
      <c r="B557" s="13">
        <v>94228</v>
      </c>
      <c r="C557" s="14" t="s">
        <v>876</v>
      </c>
      <c r="D557" s="15" t="s">
        <v>39</v>
      </c>
      <c r="E557" s="16">
        <v>80.36</v>
      </c>
      <c r="F557" s="157">
        <v>72.7</v>
      </c>
      <c r="G557" s="157">
        <v>14.82</v>
      </c>
      <c r="H557" s="17">
        <f t="shared" ref="H557:H561" si="536">TRUNC((F557+G557),2)</f>
        <v>87.52</v>
      </c>
      <c r="I557" s="18">
        <f t="shared" ref="I557:I561" si="537">TRUNC((F557*E557),2)</f>
        <v>5842.17</v>
      </c>
      <c r="J557" s="18">
        <f t="shared" ref="J557:J561" si="538">TRUNC((G557*E557),2)</f>
        <v>1190.93</v>
      </c>
      <c r="K557" s="18">
        <f t="shared" ref="K557:K561" si="539">TRUNC((I557+J557),2)</f>
        <v>7033.1</v>
      </c>
      <c r="L557" s="19">
        <f t="shared" ref="L557:L561" si="540">K557</f>
        <v>7033.1</v>
      </c>
    </row>
    <row r="558" spans="1:12" ht="51">
      <c r="A558" s="12" t="s">
        <v>877</v>
      </c>
      <c r="B558" s="13">
        <v>94228</v>
      </c>
      <c r="C558" s="14" t="s">
        <v>878</v>
      </c>
      <c r="D558" s="15" t="s">
        <v>39</v>
      </c>
      <c r="E558" s="16">
        <v>34.4</v>
      </c>
      <c r="F558" s="157">
        <v>72.7</v>
      </c>
      <c r="G558" s="157">
        <v>14.82</v>
      </c>
      <c r="H558" s="17">
        <f t="shared" si="536"/>
        <v>87.52</v>
      </c>
      <c r="I558" s="18">
        <f t="shared" si="537"/>
        <v>2500.88</v>
      </c>
      <c r="J558" s="18">
        <f t="shared" si="538"/>
        <v>509.8</v>
      </c>
      <c r="K558" s="18">
        <f t="shared" si="539"/>
        <v>3010.68</v>
      </c>
      <c r="L558" s="19">
        <f t="shared" si="540"/>
        <v>3010.68</v>
      </c>
    </row>
    <row r="559" spans="1:12" ht="38.25">
      <c r="A559" s="12" t="s">
        <v>879</v>
      </c>
      <c r="B559" s="13" t="s">
        <v>880</v>
      </c>
      <c r="C559" s="14" t="s">
        <v>881</v>
      </c>
      <c r="D559" s="15" t="s">
        <v>39</v>
      </c>
      <c r="E559" s="16">
        <v>68</v>
      </c>
      <c r="F559" s="157">
        <v>53.61</v>
      </c>
      <c r="G559" s="157">
        <v>7.53</v>
      </c>
      <c r="H559" s="17">
        <f t="shared" si="536"/>
        <v>61.14</v>
      </c>
      <c r="I559" s="18">
        <f t="shared" si="537"/>
        <v>3645.48</v>
      </c>
      <c r="J559" s="18">
        <f t="shared" si="538"/>
        <v>512.04</v>
      </c>
      <c r="K559" s="18">
        <f t="shared" si="539"/>
        <v>4157.5200000000004</v>
      </c>
      <c r="L559" s="19">
        <f t="shared" si="540"/>
        <v>4157.5200000000004</v>
      </c>
    </row>
    <row r="560" spans="1:12" ht="38.25">
      <c r="A560" s="12" t="s">
        <v>882</v>
      </c>
      <c r="B560" s="13">
        <v>94231</v>
      </c>
      <c r="C560" s="14" t="s">
        <v>883</v>
      </c>
      <c r="D560" s="15" t="s">
        <v>39</v>
      </c>
      <c r="E560" s="16">
        <v>34.200000000000003</v>
      </c>
      <c r="F560" s="157">
        <v>44.72</v>
      </c>
      <c r="G560" s="157">
        <v>7.53</v>
      </c>
      <c r="H560" s="17">
        <f t="shared" si="536"/>
        <v>52.25</v>
      </c>
      <c r="I560" s="18">
        <f t="shared" si="537"/>
        <v>1529.42</v>
      </c>
      <c r="J560" s="18">
        <f t="shared" si="538"/>
        <v>257.52</v>
      </c>
      <c r="K560" s="18">
        <f t="shared" si="539"/>
        <v>1786.94</v>
      </c>
      <c r="L560" s="19">
        <f t="shared" si="540"/>
        <v>1786.94</v>
      </c>
    </row>
    <row r="561" spans="1:12" ht="38.25">
      <c r="A561" s="12" t="s">
        <v>884</v>
      </c>
      <c r="B561" s="13" t="s">
        <v>605</v>
      </c>
      <c r="C561" s="14" t="s">
        <v>885</v>
      </c>
      <c r="D561" s="15" t="s">
        <v>39</v>
      </c>
      <c r="E561" s="16">
        <v>34.200000000000003</v>
      </c>
      <c r="F561" s="157">
        <v>1.1399999999999999</v>
      </c>
      <c r="G561" s="157">
        <v>3.28</v>
      </c>
      <c r="H561" s="17">
        <f t="shared" si="536"/>
        <v>4.42</v>
      </c>
      <c r="I561" s="18">
        <f t="shared" si="537"/>
        <v>38.979999999999997</v>
      </c>
      <c r="J561" s="18">
        <f t="shared" si="538"/>
        <v>112.17</v>
      </c>
      <c r="K561" s="18">
        <f t="shared" si="539"/>
        <v>151.15</v>
      </c>
      <c r="L561" s="19">
        <f t="shared" si="540"/>
        <v>151.15</v>
      </c>
    </row>
    <row r="562" spans="1:12" ht="12.75">
      <c r="A562" s="22" t="s">
        <v>886</v>
      </c>
      <c r="B562" s="23"/>
      <c r="C562" s="22" t="s">
        <v>887</v>
      </c>
      <c r="D562" s="23"/>
      <c r="E562" s="24"/>
      <c r="F562" s="159"/>
      <c r="G562" s="159"/>
      <c r="H562" s="23"/>
      <c r="I562" s="25">
        <f t="shared" ref="I562:K562" si="541">SUM(I563)</f>
        <v>5533.2</v>
      </c>
      <c r="J562" s="25">
        <f t="shared" si="541"/>
        <v>141.84</v>
      </c>
      <c r="K562" s="25">
        <f t="shared" si="541"/>
        <v>5675.04</v>
      </c>
    </row>
    <row r="563" spans="1:12" ht="38.25">
      <c r="A563" s="12" t="s">
        <v>888</v>
      </c>
      <c r="B563" s="13">
        <v>97897</v>
      </c>
      <c r="C563" s="14" t="s">
        <v>889</v>
      </c>
      <c r="D563" s="15" t="s">
        <v>17</v>
      </c>
      <c r="E563" s="16">
        <v>12</v>
      </c>
      <c r="F563" s="157">
        <v>461.1</v>
      </c>
      <c r="G563" s="157">
        <v>11.82</v>
      </c>
      <c r="H563" s="17">
        <f>TRUNC((F563+G563),2)</f>
        <v>472.92</v>
      </c>
      <c r="I563" s="18">
        <f>TRUNC((F563*E563),2)</f>
        <v>5533.2</v>
      </c>
      <c r="J563" s="18">
        <f>TRUNC((G563*E563),2)</f>
        <v>141.84</v>
      </c>
      <c r="K563" s="18">
        <f>TRUNC((I563+J563),2)</f>
        <v>5675.04</v>
      </c>
      <c r="L563" s="19">
        <f>K563</f>
        <v>5675.04</v>
      </c>
    </row>
    <row r="564" spans="1:12" ht="12.75">
      <c r="A564" s="22" t="s">
        <v>890</v>
      </c>
      <c r="B564" s="23"/>
      <c r="C564" s="22" t="s">
        <v>891</v>
      </c>
      <c r="D564" s="23"/>
      <c r="E564" s="24"/>
      <c r="F564" s="159"/>
      <c r="G564" s="159"/>
      <c r="H564" s="23"/>
      <c r="I564" s="25">
        <f t="shared" ref="I564:K564" si="542">SUM(I565:I568)</f>
        <v>2728.48</v>
      </c>
      <c r="J564" s="25">
        <f t="shared" si="542"/>
        <v>2068.1799999999998</v>
      </c>
      <c r="K564" s="25">
        <f t="shared" si="542"/>
        <v>4796.6599999999989</v>
      </c>
    </row>
    <row r="565" spans="1:12" ht="38.25">
      <c r="A565" s="12" t="s">
        <v>892</v>
      </c>
      <c r="B565" s="30">
        <v>89512</v>
      </c>
      <c r="C565" s="31" t="s">
        <v>866</v>
      </c>
      <c r="D565" s="32" t="s">
        <v>39</v>
      </c>
      <c r="E565" s="18">
        <v>60</v>
      </c>
      <c r="F565" s="157">
        <v>38.56</v>
      </c>
      <c r="G565" s="157">
        <v>18.61</v>
      </c>
      <c r="H565" s="17">
        <f t="shared" ref="H565:H568" si="543">TRUNC((F565+G565),2)</f>
        <v>57.17</v>
      </c>
      <c r="I565" s="18">
        <f t="shared" ref="I565:I568" si="544">TRUNC((F565*E565),2)</f>
        <v>2313.6</v>
      </c>
      <c r="J565" s="18">
        <f t="shared" ref="J565:J568" si="545">TRUNC((G565*E565),2)</f>
        <v>1116.5999999999999</v>
      </c>
      <c r="K565" s="18">
        <f t="shared" ref="K565:K568" si="546">TRUNC((I565+J565),2)</f>
        <v>3430.2</v>
      </c>
      <c r="L565" s="19">
        <f t="shared" ref="L565:L568" si="547">K565</f>
        <v>3430.2</v>
      </c>
    </row>
    <row r="566" spans="1:12" ht="38.25">
      <c r="A566" s="12" t="s">
        <v>893</v>
      </c>
      <c r="B566" s="30">
        <v>97629</v>
      </c>
      <c r="C566" s="31" t="s">
        <v>220</v>
      </c>
      <c r="D566" s="32" t="s">
        <v>113</v>
      </c>
      <c r="E566" s="18">
        <v>6</v>
      </c>
      <c r="F566" s="157">
        <v>30.61</v>
      </c>
      <c r="G566" s="157">
        <v>77.58</v>
      </c>
      <c r="H566" s="17">
        <f t="shared" si="543"/>
        <v>108.19</v>
      </c>
      <c r="I566" s="18">
        <f t="shared" si="544"/>
        <v>183.66</v>
      </c>
      <c r="J566" s="18">
        <f t="shared" si="545"/>
        <v>465.48</v>
      </c>
      <c r="K566" s="18">
        <f t="shared" si="546"/>
        <v>649.14</v>
      </c>
      <c r="L566" s="19">
        <f t="shared" si="547"/>
        <v>649.14</v>
      </c>
    </row>
    <row r="567" spans="1:12" ht="25.5">
      <c r="A567" s="12" t="s">
        <v>894</v>
      </c>
      <c r="B567" s="30">
        <v>104737</v>
      </c>
      <c r="C567" s="31" t="s">
        <v>758</v>
      </c>
      <c r="D567" s="32" t="s">
        <v>113</v>
      </c>
      <c r="E567" s="18">
        <f>E565*0.3*0.3</f>
        <v>5.3999999999999995</v>
      </c>
      <c r="F567" s="157">
        <v>9.91</v>
      </c>
      <c r="G567" s="157">
        <v>16.52</v>
      </c>
      <c r="H567" s="17">
        <f t="shared" si="543"/>
        <v>26.43</v>
      </c>
      <c r="I567" s="18">
        <f t="shared" si="544"/>
        <v>53.51</v>
      </c>
      <c r="J567" s="18">
        <f t="shared" si="545"/>
        <v>89.2</v>
      </c>
      <c r="K567" s="18">
        <f t="shared" si="546"/>
        <v>142.71</v>
      </c>
      <c r="L567" s="19">
        <f t="shared" si="547"/>
        <v>142.71</v>
      </c>
    </row>
    <row r="568" spans="1:12" ht="38.25">
      <c r="A568" s="12" t="s">
        <v>895</v>
      </c>
      <c r="B568" s="30">
        <v>93358</v>
      </c>
      <c r="C568" s="31" t="s">
        <v>756</v>
      </c>
      <c r="D568" s="32" t="s">
        <v>113</v>
      </c>
      <c r="E568" s="18">
        <f>E567</f>
        <v>5.3999999999999995</v>
      </c>
      <c r="F568" s="157">
        <v>32.909999999999997</v>
      </c>
      <c r="G568" s="157">
        <v>73.5</v>
      </c>
      <c r="H568" s="17">
        <f t="shared" si="543"/>
        <v>106.41</v>
      </c>
      <c r="I568" s="18">
        <f t="shared" si="544"/>
        <v>177.71</v>
      </c>
      <c r="J568" s="18">
        <f t="shared" si="545"/>
        <v>396.9</v>
      </c>
      <c r="K568" s="18">
        <f t="shared" si="546"/>
        <v>574.61</v>
      </c>
      <c r="L568" s="19">
        <f t="shared" si="547"/>
        <v>574.61</v>
      </c>
    </row>
    <row r="569" spans="1:12" ht="12.75">
      <c r="A569" s="22" t="s">
        <v>896</v>
      </c>
      <c r="B569" s="23"/>
      <c r="C569" s="22" t="s">
        <v>897</v>
      </c>
      <c r="D569" s="23"/>
      <c r="E569" s="24"/>
      <c r="F569" s="159"/>
      <c r="G569" s="159"/>
      <c r="H569" s="23"/>
      <c r="I569" s="25">
        <f t="shared" ref="I569:K569" si="548">SUM(I570:I571)</f>
        <v>811.36</v>
      </c>
      <c r="J569" s="25">
        <f t="shared" si="548"/>
        <v>120.44</v>
      </c>
      <c r="K569" s="25">
        <f t="shared" si="548"/>
        <v>931.8</v>
      </c>
    </row>
    <row r="570" spans="1:12" ht="38.25">
      <c r="A570" s="12" t="s">
        <v>898</v>
      </c>
      <c r="B570" s="13">
        <v>89578</v>
      </c>
      <c r="C570" s="14" t="s">
        <v>899</v>
      </c>
      <c r="D570" s="15" t="s">
        <v>39</v>
      </c>
      <c r="E570" s="16">
        <v>20</v>
      </c>
      <c r="F570" s="157">
        <v>33.53</v>
      </c>
      <c r="G570" s="157">
        <v>3.5</v>
      </c>
      <c r="H570" s="17">
        <f t="shared" ref="H570:H571" si="549">TRUNC((F570+G570),2)</f>
        <v>37.03</v>
      </c>
      <c r="I570" s="18">
        <f t="shared" ref="I570:I571" si="550">TRUNC((F570*E570),2)</f>
        <v>670.6</v>
      </c>
      <c r="J570" s="18">
        <f t="shared" ref="J570:J571" si="551">TRUNC((G570*E570),2)</f>
        <v>70</v>
      </c>
      <c r="K570" s="18">
        <f t="shared" ref="K570:K571" si="552">TRUNC((I570+J570),2)</f>
        <v>740.6</v>
      </c>
      <c r="L570" s="19">
        <f t="shared" ref="L570:L571" si="553">K570</f>
        <v>740.6</v>
      </c>
    </row>
    <row r="571" spans="1:12" ht="51">
      <c r="A571" s="12" t="s">
        <v>900</v>
      </c>
      <c r="B571" s="13">
        <v>89584</v>
      </c>
      <c r="C571" s="14" t="s">
        <v>901</v>
      </c>
      <c r="D571" s="15" t="s">
        <v>17</v>
      </c>
      <c r="E571" s="16">
        <v>4</v>
      </c>
      <c r="F571" s="157">
        <v>35.19</v>
      </c>
      <c r="G571" s="157">
        <v>12.61</v>
      </c>
      <c r="H571" s="17">
        <f t="shared" si="549"/>
        <v>47.8</v>
      </c>
      <c r="I571" s="18">
        <f t="shared" si="550"/>
        <v>140.76</v>
      </c>
      <c r="J571" s="18">
        <f t="shared" si="551"/>
        <v>50.44</v>
      </c>
      <c r="K571" s="18">
        <f t="shared" si="552"/>
        <v>191.2</v>
      </c>
      <c r="L571" s="19">
        <f t="shared" si="553"/>
        <v>191.2</v>
      </c>
    </row>
    <row r="572" spans="1:12" ht="12.75">
      <c r="A572" s="6" t="s">
        <v>902</v>
      </c>
      <c r="B572" s="7"/>
      <c r="C572" s="6" t="s">
        <v>903</v>
      </c>
      <c r="D572" s="7"/>
      <c r="E572" s="8"/>
      <c r="F572" s="158"/>
      <c r="G572" s="158"/>
      <c r="H572" s="7"/>
      <c r="I572" s="9">
        <f t="shared" ref="I572:K572" si="554">I573+I582+I591+I600+I621+I633+I630</f>
        <v>188898.13999999996</v>
      </c>
      <c r="J572" s="9">
        <f t="shared" si="554"/>
        <v>93885.12000000001</v>
      </c>
      <c r="K572" s="9">
        <f t="shared" si="554"/>
        <v>282783.26</v>
      </c>
    </row>
    <row r="573" spans="1:12" ht="12.75">
      <c r="A573" s="22" t="s">
        <v>904</v>
      </c>
      <c r="B573" s="23"/>
      <c r="C573" s="22" t="s">
        <v>905</v>
      </c>
      <c r="D573" s="23"/>
      <c r="E573" s="24"/>
      <c r="F573" s="159"/>
      <c r="G573" s="159"/>
      <c r="H573" s="23"/>
      <c r="I573" s="25">
        <f t="shared" ref="I573:K573" si="555">SUM(I574:I581)</f>
        <v>26475.27</v>
      </c>
      <c r="J573" s="25">
        <f t="shared" si="555"/>
        <v>3174.2900000000004</v>
      </c>
      <c r="K573" s="25">
        <f t="shared" si="555"/>
        <v>29649.56</v>
      </c>
    </row>
    <row r="574" spans="1:12" ht="51">
      <c r="A574" s="12" t="s">
        <v>906</v>
      </c>
      <c r="B574" s="13">
        <v>92992</v>
      </c>
      <c r="C574" s="14" t="s">
        <v>907</v>
      </c>
      <c r="D574" s="15" t="s">
        <v>39</v>
      </c>
      <c r="E574" s="16">
        <v>240</v>
      </c>
      <c r="F574" s="157">
        <v>103.28</v>
      </c>
      <c r="G574" s="157">
        <v>5.79</v>
      </c>
      <c r="H574" s="17">
        <f t="shared" ref="H574:H581" si="556">TRUNC((F574+G574),2)</f>
        <v>109.07</v>
      </c>
      <c r="I574" s="18">
        <f t="shared" ref="I574:I581" si="557">TRUNC((F574*E574),2)</f>
        <v>24787.200000000001</v>
      </c>
      <c r="J574" s="18">
        <f t="shared" ref="J574:J581" si="558">TRUNC((G574*E574),2)</f>
        <v>1389.6</v>
      </c>
      <c r="K574" s="18">
        <f t="shared" ref="K574:K581" si="559">TRUNC((I574+J574),2)</f>
        <v>26176.799999999999</v>
      </c>
      <c r="L574" s="19">
        <f t="shared" ref="L574:L581" si="560">K574</f>
        <v>26176.799999999999</v>
      </c>
    </row>
    <row r="575" spans="1:12" ht="51">
      <c r="A575" s="12" t="s">
        <v>908</v>
      </c>
      <c r="B575" s="13">
        <v>97891</v>
      </c>
      <c r="C575" s="14" t="s">
        <v>909</v>
      </c>
      <c r="D575" s="15" t="s">
        <v>17</v>
      </c>
      <c r="E575" s="16">
        <v>1</v>
      </c>
      <c r="F575" s="157">
        <v>108.4</v>
      </c>
      <c r="G575" s="157">
        <v>112.96</v>
      </c>
      <c r="H575" s="17">
        <f t="shared" si="556"/>
        <v>221.36</v>
      </c>
      <c r="I575" s="18">
        <f t="shared" si="557"/>
        <v>108.4</v>
      </c>
      <c r="J575" s="18">
        <f t="shared" si="558"/>
        <v>112.96</v>
      </c>
      <c r="K575" s="18">
        <f t="shared" si="559"/>
        <v>221.36</v>
      </c>
      <c r="L575" s="19">
        <f t="shared" si="560"/>
        <v>221.36</v>
      </c>
    </row>
    <row r="576" spans="1:12" ht="51">
      <c r="A576" s="12" t="s">
        <v>910</v>
      </c>
      <c r="B576" s="13">
        <v>97670</v>
      </c>
      <c r="C576" s="14" t="s">
        <v>911</v>
      </c>
      <c r="D576" s="15" t="s">
        <v>39</v>
      </c>
      <c r="E576" s="16">
        <v>50</v>
      </c>
      <c r="F576" s="157">
        <v>19.899999999999999</v>
      </c>
      <c r="G576" s="157">
        <v>8.1199999999999992</v>
      </c>
      <c r="H576" s="17">
        <f t="shared" si="556"/>
        <v>28.02</v>
      </c>
      <c r="I576" s="18">
        <f t="shared" si="557"/>
        <v>995</v>
      </c>
      <c r="J576" s="18">
        <f t="shared" si="558"/>
        <v>406</v>
      </c>
      <c r="K576" s="18">
        <f t="shared" si="559"/>
        <v>1401</v>
      </c>
      <c r="L576" s="19">
        <f t="shared" si="560"/>
        <v>1401</v>
      </c>
    </row>
    <row r="577" spans="1:15" ht="38.25">
      <c r="A577" s="12" t="s">
        <v>912</v>
      </c>
      <c r="B577" s="13">
        <v>93358</v>
      </c>
      <c r="C577" s="14" t="s">
        <v>756</v>
      </c>
      <c r="D577" s="15" t="s">
        <v>113</v>
      </c>
      <c r="E577" s="16">
        <v>6.75</v>
      </c>
      <c r="F577" s="157">
        <v>32.909999999999997</v>
      </c>
      <c r="G577" s="157">
        <v>73.5</v>
      </c>
      <c r="H577" s="17">
        <f t="shared" si="556"/>
        <v>106.41</v>
      </c>
      <c r="I577" s="18">
        <f t="shared" si="557"/>
        <v>222.14</v>
      </c>
      <c r="J577" s="18">
        <f t="shared" si="558"/>
        <v>496.12</v>
      </c>
      <c r="K577" s="18">
        <f t="shared" si="559"/>
        <v>718.26</v>
      </c>
      <c r="L577" s="19">
        <f t="shared" si="560"/>
        <v>718.26</v>
      </c>
    </row>
    <row r="578" spans="1:15" ht="25.5">
      <c r="A578" s="12" t="s">
        <v>913</v>
      </c>
      <c r="B578" s="13">
        <v>104737</v>
      </c>
      <c r="C578" s="14" t="s">
        <v>758</v>
      </c>
      <c r="D578" s="15" t="s">
        <v>113</v>
      </c>
      <c r="E578" s="16">
        <v>6.75</v>
      </c>
      <c r="F578" s="157">
        <v>9.91</v>
      </c>
      <c r="G578" s="157">
        <v>16.52</v>
      </c>
      <c r="H578" s="17">
        <f t="shared" si="556"/>
        <v>26.43</v>
      </c>
      <c r="I578" s="18">
        <f t="shared" si="557"/>
        <v>66.89</v>
      </c>
      <c r="J578" s="18">
        <f t="shared" si="558"/>
        <v>111.51</v>
      </c>
      <c r="K578" s="18">
        <f t="shared" si="559"/>
        <v>178.4</v>
      </c>
      <c r="L578" s="19">
        <f t="shared" si="560"/>
        <v>178.4</v>
      </c>
    </row>
    <row r="579" spans="1:15" ht="38.25">
      <c r="A579" s="12" t="s">
        <v>914</v>
      </c>
      <c r="B579" s="13">
        <v>97629</v>
      </c>
      <c r="C579" s="14" t="s">
        <v>220</v>
      </c>
      <c r="D579" s="15" t="s">
        <v>113</v>
      </c>
      <c r="E579" s="16">
        <v>1.02</v>
      </c>
      <c r="F579" s="157">
        <v>30.61</v>
      </c>
      <c r="G579" s="157">
        <v>77.58</v>
      </c>
      <c r="H579" s="17">
        <f t="shared" si="556"/>
        <v>108.19</v>
      </c>
      <c r="I579" s="18">
        <f t="shared" si="557"/>
        <v>31.22</v>
      </c>
      <c r="J579" s="18">
        <f t="shared" si="558"/>
        <v>79.13</v>
      </c>
      <c r="K579" s="18">
        <f t="shared" si="559"/>
        <v>110.35</v>
      </c>
      <c r="L579" s="19">
        <f t="shared" si="560"/>
        <v>110.35</v>
      </c>
    </row>
    <row r="580" spans="1:15" ht="36">
      <c r="A580" s="12" t="s">
        <v>915</v>
      </c>
      <c r="B580" s="13" t="s">
        <v>916</v>
      </c>
      <c r="C580" s="14" t="s">
        <v>917</v>
      </c>
      <c r="D580" s="15" t="s">
        <v>24</v>
      </c>
      <c r="E580" s="16">
        <v>1</v>
      </c>
      <c r="F580" s="157">
        <v>202.32</v>
      </c>
      <c r="G580" s="157">
        <v>567.24</v>
      </c>
      <c r="H580" s="17">
        <f t="shared" si="556"/>
        <v>769.56</v>
      </c>
      <c r="I580" s="18">
        <f t="shared" si="557"/>
        <v>202.32</v>
      </c>
      <c r="J580" s="18">
        <f t="shared" si="558"/>
        <v>567.24</v>
      </c>
      <c r="K580" s="18">
        <f t="shared" si="559"/>
        <v>769.56</v>
      </c>
      <c r="L580" s="19">
        <f t="shared" si="560"/>
        <v>769.56</v>
      </c>
    </row>
    <row r="581" spans="1:15" ht="38.25">
      <c r="A581" s="12" t="s">
        <v>918</v>
      </c>
      <c r="B581" s="13">
        <v>96985</v>
      </c>
      <c r="C581" s="14" t="s">
        <v>919</v>
      </c>
      <c r="D581" s="15" t="s">
        <v>17</v>
      </c>
      <c r="E581" s="16">
        <v>1</v>
      </c>
      <c r="F581" s="157">
        <v>62.1</v>
      </c>
      <c r="G581" s="157">
        <v>11.73</v>
      </c>
      <c r="H581" s="17">
        <f t="shared" si="556"/>
        <v>73.83</v>
      </c>
      <c r="I581" s="18">
        <f t="shared" si="557"/>
        <v>62.1</v>
      </c>
      <c r="J581" s="18">
        <f t="shared" si="558"/>
        <v>11.73</v>
      </c>
      <c r="K581" s="18">
        <f t="shared" si="559"/>
        <v>73.83</v>
      </c>
      <c r="L581" s="19">
        <f t="shared" si="560"/>
        <v>73.83</v>
      </c>
    </row>
    <row r="582" spans="1:15" ht="12.75">
      <c r="A582" s="22" t="s">
        <v>920</v>
      </c>
      <c r="B582" s="23"/>
      <c r="C582" s="22" t="s">
        <v>921</v>
      </c>
      <c r="D582" s="23"/>
      <c r="E582" s="24"/>
      <c r="F582" s="159"/>
      <c r="G582" s="159"/>
      <c r="H582" s="23"/>
      <c r="I582" s="25">
        <f t="shared" ref="I582:K582" si="561">SUM(I583:I590)</f>
        <v>3417.3000000000011</v>
      </c>
      <c r="J582" s="25">
        <f t="shared" si="561"/>
        <v>555.35</v>
      </c>
      <c r="K582" s="25">
        <f t="shared" si="561"/>
        <v>3972.6499999999996</v>
      </c>
    </row>
    <row r="583" spans="1:15" ht="38.25">
      <c r="A583" s="12" t="s">
        <v>922</v>
      </c>
      <c r="B583" s="30">
        <v>90458</v>
      </c>
      <c r="C583" s="31" t="s">
        <v>923</v>
      </c>
      <c r="D583" s="32" t="s">
        <v>924</v>
      </c>
      <c r="E583" s="18">
        <v>1</v>
      </c>
      <c r="F583" s="161">
        <v>10.93</v>
      </c>
      <c r="G583" s="161">
        <v>32.92</v>
      </c>
      <c r="H583" s="17">
        <f t="shared" ref="H583:H590" si="562">TRUNC((F583+G583),2)</f>
        <v>43.85</v>
      </c>
      <c r="I583" s="18">
        <f t="shared" ref="I583:I590" si="563">TRUNC((F583*E583),2)</f>
        <v>10.93</v>
      </c>
      <c r="J583" s="18">
        <f t="shared" ref="J583:J590" si="564">TRUNC((G583*E583),2)</f>
        <v>32.92</v>
      </c>
      <c r="K583" s="18">
        <f t="shared" ref="K583:K590" si="565">TRUNC((I583+J583),2)</f>
        <v>43.85</v>
      </c>
      <c r="L583" s="19">
        <f t="shared" ref="L583:L590" si="566">K583</f>
        <v>43.85</v>
      </c>
    </row>
    <row r="584" spans="1:15" ht="25.5">
      <c r="A584" s="12" t="s">
        <v>925</v>
      </c>
      <c r="B584" s="30" t="s">
        <v>926</v>
      </c>
      <c r="C584" s="31" t="s">
        <v>927</v>
      </c>
      <c r="D584" s="32" t="s">
        <v>17</v>
      </c>
      <c r="E584" s="18">
        <v>1</v>
      </c>
      <c r="F584" s="157">
        <v>1888.98</v>
      </c>
      <c r="G584" s="157">
        <v>283.62</v>
      </c>
      <c r="H584" s="17">
        <f t="shared" si="562"/>
        <v>2172.6</v>
      </c>
      <c r="I584" s="18">
        <f t="shared" si="563"/>
        <v>1888.98</v>
      </c>
      <c r="J584" s="18">
        <f t="shared" si="564"/>
        <v>283.62</v>
      </c>
      <c r="K584" s="18">
        <f t="shared" si="565"/>
        <v>2172.6</v>
      </c>
      <c r="L584" s="19">
        <f t="shared" si="566"/>
        <v>2172.6</v>
      </c>
    </row>
    <row r="585" spans="1:15" ht="38.25">
      <c r="A585" s="12" t="s">
        <v>928</v>
      </c>
      <c r="B585" s="30">
        <v>93653</v>
      </c>
      <c r="C585" s="31" t="s">
        <v>929</v>
      </c>
      <c r="D585" s="32" t="s">
        <v>17</v>
      </c>
      <c r="E585" s="18">
        <v>19</v>
      </c>
      <c r="F585" s="157">
        <v>10.66</v>
      </c>
      <c r="G585" s="157">
        <v>1.66</v>
      </c>
      <c r="H585" s="17">
        <f t="shared" si="562"/>
        <v>12.32</v>
      </c>
      <c r="I585" s="18">
        <f t="shared" si="563"/>
        <v>202.54</v>
      </c>
      <c r="J585" s="18">
        <f t="shared" si="564"/>
        <v>31.54</v>
      </c>
      <c r="K585" s="18">
        <f t="shared" si="565"/>
        <v>234.08</v>
      </c>
      <c r="L585" s="19">
        <f t="shared" si="566"/>
        <v>234.08</v>
      </c>
    </row>
    <row r="586" spans="1:15" ht="38.25">
      <c r="A586" s="12" t="s">
        <v>930</v>
      </c>
      <c r="B586" s="30">
        <v>93654</v>
      </c>
      <c r="C586" s="31" t="s">
        <v>931</v>
      </c>
      <c r="D586" s="32" t="s">
        <v>17</v>
      </c>
      <c r="E586" s="18">
        <v>2</v>
      </c>
      <c r="F586" s="157">
        <v>10.88</v>
      </c>
      <c r="G586" s="157">
        <v>2.2400000000000002</v>
      </c>
      <c r="H586" s="17">
        <f t="shared" si="562"/>
        <v>13.12</v>
      </c>
      <c r="I586" s="18">
        <f t="shared" si="563"/>
        <v>21.76</v>
      </c>
      <c r="J586" s="18">
        <f t="shared" si="564"/>
        <v>4.4800000000000004</v>
      </c>
      <c r="K586" s="18">
        <f t="shared" si="565"/>
        <v>26.24</v>
      </c>
      <c r="L586" s="19">
        <f t="shared" si="566"/>
        <v>26.24</v>
      </c>
    </row>
    <row r="587" spans="1:15" ht="38.25">
      <c r="A587" s="12" t="s">
        <v>932</v>
      </c>
      <c r="B587" s="30">
        <v>93663</v>
      </c>
      <c r="C587" s="31" t="s">
        <v>933</v>
      </c>
      <c r="D587" s="32" t="s">
        <v>17</v>
      </c>
      <c r="E587" s="18">
        <v>4</v>
      </c>
      <c r="F587" s="157">
        <v>56.81</v>
      </c>
      <c r="G587" s="157">
        <v>6.25</v>
      </c>
      <c r="H587" s="17">
        <f t="shared" si="562"/>
        <v>63.06</v>
      </c>
      <c r="I587" s="18">
        <f t="shared" si="563"/>
        <v>227.24</v>
      </c>
      <c r="J587" s="18">
        <f t="shared" si="564"/>
        <v>25</v>
      </c>
      <c r="K587" s="18">
        <f t="shared" si="565"/>
        <v>252.24</v>
      </c>
      <c r="L587" s="19">
        <f t="shared" si="566"/>
        <v>252.24</v>
      </c>
    </row>
    <row r="588" spans="1:15" ht="38.25">
      <c r="A588" s="12" t="s">
        <v>934</v>
      </c>
      <c r="B588" s="30" t="s">
        <v>935</v>
      </c>
      <c r="C588" s="31" t="s">
        <v>936</v>
      </c>
      <c r="D588" s="32" t="s">
        <v>17</v>
      </c>
      <c r="E588" s="18">
        <v>1</v>
      </c>
      <c r="F588" s="157">
        <v>91.66</v>
      </c>
      <c r="G588" s="157">
        <v>26.82</v>
      </c>
      <c r="H588" s="17">
        <f t="shared" si="562"/>
        <v>118.48</v>
      </c>
      <c r="I588" s="18">
        <f t="shared" si="563"/>
        <v>91.66</v>
      </c>
      <c r="J588" s="18">
        <f t="shared" si="564"/>
        <v>26.82</v>
      </c>
      <c r="K588" s="18">
        <f t="shared" si="565"/>
        <v>118.48</v>
      </c>
      <c r="L588" s="19">
        <f t="shared" si="566"/>
        <v>118.48</v>
      </c>
    </row>
    <row r="589" spans="1:15" ht="38.25">
      <c r="A589" s="12" t="s">
        <v>937</v>
      </c>
      <c r="B589" s="30" t="s">
        <v>938</v>
      </c>
      <c r="C589" s="31" t="s">
        <v>939</v>
      </c>
      <c r="D589" s="32" t="s">
        <v>17</v>
      </c>
      <c r="E589" s="18">
        <v>4</v>
      </c>
      <c r="F589" s="157">
        <v>103.43</v>
      </c>
      <c r="G589" s="157">
        <v>16.53</v>
      </c>
      <c r="H589" s="17">
        <f t="shared" si="562"/>
        <v>119.96</v>
      </c>
      <c r="I589" s="18">
        <f t="shared" si="563"/>
        <v>413.72</v>
      </c>
      <c r="J589" s="18">
        <f t="shared" si="564"/>
        <v>66.12</v>
      </c>
      <c r="K589" s="18">
        <f t="shared" si="565"/>
        <v>479.84</v>
      </c>
      <c r="L589" s="19">
        <f t="shared" si="566"/>
        <v>479.84</v>
      </c>
    </row>
    <row r="590" spans="1:15" ht="38.25">
      <c r="A590" s="12" t="s">
        <v>940</v>
      </c>
      <c r="B590" s="30">
        <v>101896</v>
      </c>
      <c r="C590" s="31" t="s">
        <v>941</v>
      </c>
      <c r="D590" s="32" t="s">
        <v>17</v>
      </c>
      <c r="E590" s="18">
        <v>1</v>
      </c>
      <c r="F590" s="157">
        <f>551.9+8.57</f>
        <v>560.47</v>
      </c>
      <c r="G590" s="157">
        <f>38.28+46.57</f>
        <v>84.85</v>
      </c>
      <c r="H590" s="17">
        <f t="shared" si="562"/>
        <v>645.32000000000005</v>
      </c>
      <c r="I590" s="18">
        <f t="shared" si="563"/>
        <v>560.47</v>
      </c>
      <c r="J590" s="18">
        <f t="shared" si="564"/>
        <v>84.85</v>
      </c>
      <c r="K590" s="18">
        <f t="shared" si="565"/>
        <v>645.32000000000005</v>
      </c>
      <c r="L590" s="19">
        <f t="shared" si="566"/>
        <v>645.32000000000005</v>
      </c>
      <c r="N590" s="45"/>
      <c r="O590" s="45"/>
    </row>
    <row r="591" spans="1:15" ht="12.75">
      <c r="A591" s="22" t="s">
        <v>942</v>
      </c>
      <c r="B591" s="23"/>
      <c r="C591" s="22" t="s">
        <v>943</v>
      </c>
      <c r="D591" s="23"/>
      <c r="E591" s="24"/>
      <c r="F591" s="159"/>
      <c r="G591" s="159"/>
      <c r="H591" s="23"/>
      <c r="I591" s="25">
        <f t="shared" ref="I591:K591" si="567">SUM(I592:I599)</f>
        <v>2019.46</v>
      </c>
      <c r="J591" s="25">
        <f t="shared" si="567"/>
        <v>270.47000000000003</v>
      </c>
      <c r="K591" s="25">
        <f t="shared" si="567"/>
        <v>2289.9299999999998</v>
      </c>
      <c r="N591" s="45"/>
      <c r="O591" s="45"/>
    </row>
    <row r="592" spans="1:15" ht="38.25">
      <c r="A592" s="12" t="s">
        <v>922</v>
      </c>
      <c r="B592" s="30">
        <v>90458</v>
      </c>
      <c r="C592" s="31" t="s">
        <v>923</v>
      </c>
      <c r="D592" s="32" t="s">
        <v>924</v>
      </c>
      <c r="E592" s="18">
        <v>1</v>
      </c>
      <c r="F592" s="161">
        <v>10.93</v>
      </c>
      <c r="G592" s="161">
        <v>32.92</v>
      </c>
      <c r="H592" s="17">
        <f t="shared" ref="H592:H599" si="568">TRUNC((F592+G592),2)</f>
        <v>43.85</v>
      </c>
      <c r="I592" s="18">
        <f t="shared" ref="I592:I599" si="569">TRUNC((F592*E592),2)</f>
        <v>10.93</v>
      </c>
      <c r="J592" s="18">
        <f t="shared" ref="J592:J599" si="570">TRUNC((G592*E592),2)</f>
        <v>32.92</v>
      </c>
      <c r="K592" s="18">
        <f t="shared" ref="K592:K599" si="571">TRUNC((I592+J592),2)</f>
        <v>43.85</v>
      </c>
      <c r="L592" s="19">
        <f t="shared" ref="L592:L599" si="572">K592</f>
        <v>43.85</v>
      </c>
      <c r="N592" s="45"/>
      <c r="O592" s="45"/>
    </row>
    <row r="593" spans="1:15" ht="63.75">
      <c r="A593" s="12" t="s">
        <v>944</v>
      </c>
      <c r="B593" s="13">
        <v>101880</v>
      </c>
      <c r="C593" s="14" t="s">
        <v>945</v>
      </c>
      <c r="D593" s="15" t="s">
        <v>17</v>
      </c>
      <c r="E593" s="16">
        <v>1</v>
      </c>
      <c r="F593" s="157">
        <v>583.15</v>
      </c>
      <c r="G593" s="157">
        <v>33.950000000000003</v>
      </c>
      <c r="H593" s="17">
        <f t="shared" si="568"/>
        <v>617.1</v>
      </c>
      <c r="I593" s="18">
        <f t="shared" si="569"/>
        <v>583.15</v>
      </c>
      <c r="J593" s="18">
        <f t="shared" si="570"/>
        <v>33.950000000000003</v>
      </c>
      <c r="K593" s="18">
        <f t="shared" si="571"/>
        <v>617.1</v>
      </c>
      <c r="L593" s="19">
        <f t="shared" si="572"/>
        <v>617.1</v>
      </c>
      <c r="N593" s="45"/>
      <c r="O593" s="45"/>
    </row>
    <row r="594" spans="1:15" ht="38.25">
      <c r="A594" s="12" t="s">
        <v>928</v>
      </c>
      <c r="B594" s="30">
        <v>93653</v>
      </c>
      <c r="C594" s="31" t="s">
        <v>929</v>
      </c>
      <c r="D594" s="32" t="s">
        <v>17</v>
      </c>
      <c r="E594" s="16">
        <v>4</v>
      </c>
      <c r="F594" s="157">
        <v>10.66</v>
      </c>
      <c r="G594" s="157">
        <v>1.66</v>
      </c>
      <c r="H594" s="17">
        <f t="shared" si="568"/>
        <v>12.32</v>
      </c>
      <c r="I594" s="18">
        <f t="shared" si="569"/>
        <v>42.64</v>
      </c>
      <c r="J594" s="18">
        <f t="shared" si="570"/>
        <v>6.64</v>
      </c>
      <c r="K594" s="18">
        <f t="shared" si="571"/>
        <v>49.28</v>
      </c>
      <c r="L594" s="19">
        <f t="shared" si="572"/>
        <v>49.28</v>
      </c>
      <c r="N594" s="45"/>
      <c r="O594" s="45"/>
    </row>
    <row r="595" spans="1:15" ht="38.25">
      <c r="A595" s="12" t="s">
        <v>930</v>
      </c>
      <c r="B595" s="30">
        <v>93654</v>
      </c>
      <c r="C595" s="31" t="s">
        <v>931</v>
      </c>
      <c r="D595" s="32" t="s">
        <v>17</v>
      </c>
      <c r="E595" s="16">
        <v>1</v>
      </c>
      <c r="F595" s="157">
        <v>10.88</v>
      </c>
      <c r="G595" s="157">
        <v>2.2400000000000002</v>
      </c>
      <c r="H595" s="17">
        <f t="shared" si="568"/>
        <v>13.12</v>
      </c>
      <c r="I595" s="18">
        <f t="shared" si="569"/>
        <v>10.88</v>
      </c>
      <c r="J595" s="18">
        <f t="shared" si="570"/>
        <v>2.2400000000000002</v>
      </c>
      <c r="K595" s="18">
        <f t="shared" si="571"/>
        <v>13.12</v>
      </c>
      <c r="L595" s="19">
        <f t="shared" si="572"/>
        <v>13.12</v>
      </c>
      <c r="N595" s="45"/>
      <c r="O595" s="45"/>
    </row>
    <row r="596" spans="1:15" ht="38.25">
      <c r="A596" s="46"/>
      <c r="B596" s="13">
        <v>93662</v>
      </c>
      <c r="C596" s="14" t="s">
        <v>946</v>
      </c>
      <c r="D596" s="15" t="s">
        <v>924</v>
      </c>
      <c r="E596" s="16">
        <v>6</v>
      </c>
      <c r="F596" s="157">
        <v>56.81</v>
      </c>
      <c r="G596" s="157">
        <v>6.25</v>
      </c>
      <c r="H596" s="17">
        <f t="shared" si="568"/>
        <v>63.06</v>
      </c>
      <c r="I596" s="18">
        <f t="shared" si="569"/>
        <v>340.86</v>
      </c>
      <c r="J596" s="18">
        <f t="shared" si="570"/>
        <v>37.5</v>
      </c>
      <c r="K596" s="18">
        <f t="shared" si="571"/>
        <v>378.36</v>
      </c>
      <c r="L596" s="19">
        <f t="shared" si="572"/>
        <v>378.36</v>
      </c>
      <c r="N596" s="45"/>
      <c r="O596" s="45"/>
    </row>
    <row r="597" spans="1:15" ht="38.25">
      <c r="A597" s="12" t="s">
        <v>932</v>
      </c>
      <c r="B597" s="30">
        <v>93663</v>
      </c>
      <c r="C597" s="31" t="s">
        <v>933</v>
      </c>
      <c r="D597" s="32" t="s">
        <v>17</v>
      </c>
      <c r="E597" s="16">
        <v>1</v>
      </c>
      <c r="F597" s="157">
        <v>56.81</v>
      </c>
      <c r="G597" s="157">
        <v>6.25</v>
      </c>
      <c r="H597" s="17">
        <f t="shared" si="568"/>
        <v>63.06</v>
      </c>
      <c r="I597" s="18">
        <f t="shared" si="569"/>
        <v>56.81</v>
      </c>
      <c r="J597" s="18">
        <f t="shared" si="570"/>
        <v>6.25</v>
      </c>
      <c r="K597" s="18">
        <f t="shared" si="571"/>
        <v>63.06</v>
      </c>
      <c r="L597" s="19">
        <f t="shared" si="572"/>
        <v>63.06</v>
      </c>
      <c r="N597" s="45"/>
      <c r="O597" s="45"/>
    </row>
    <row r="598" spans="1:15" ht="38.25">
      <c r="A598" s="12" t="s">
        <v>937</v>
      </c>
      <c r="B598" s="30" t="s">
        <v>938</v>
      </c>
      <c r="C598" s="31" t="s">
        <v>939</v>
      </c>
      <c r="D598" s="32" t="s">
        <v>17</v>
      </c>
      <c r="E598" s="16">
        <v>4</v>
      </c>
      <c r="F598" s="157">
        <v>103.43</v>
      </c>
      <c r="G598" s="157">
        <v>16.53</v>
      </c>
      <c r="H598" s="17">
        <f t="shared" si="568"/>
        <v>119.96</v>
      </c>
      <c r="I598" s="18">
        <f t="shared" si="569"/>
        <v>413.72</v>
      </c>
      <c r="J598" s="18">
        <f t="shared" si="570"/>
        <v>66.12</v>
      </c>
      <c r="K598" s="18">
        <f t="shared" si="571"/>
        <v>479.84</v>
      </c>
      <c r="L598" s="19">
        <f t="shared" si="572"/>
        <v>479.84</v>
      </c>
    </row>
    <row r="599" spans="1:15" ht="38.25">
      <c r="A599" s="12" t="s">
        <v>940</v>
      </c>
      <c r="B599" s="30">
        <v>101896</v>
      </c>
      <c r="C599" s="31" t="s">
        <v>941</v>
      </c>
      <c r="D599" s="32" t="s">
        <v>17</v>
      </c>
      <c r="E599" s="16">
        <v>1</v>
      </c>
      <c r="F599" s="157">
        <f>551.9+8.57</f>
        <v>560.47</v>
      </c>
      <c r="G599" s="157">
        <f>38.28+46.57</f>
        <v>84.85</v>
      </c>
      <c r="H599" s="17">
        <f t="shared" si="568"/>
        <v>645.32000000000005</v>
      </c>
      <c r="I599" s="18">
        <f t="shared" si="569"/>
        <v>560.47</v>
      </c>
      <c r="J599" s="18">
        <f t="shared" si="570"/>
        <v>84.85</v>
      </c>
      <c r="K599" s="18">
        <f t="shared" si="571"/>
        <v>645.32000000000005</v>
      </c>
      <c r="L599" s="19">
        <f t="shared" si="572"/>
        <v>645.32000000000005</v>
      </c>
    </row>
    <row r="600" spans="1:15" ht="12.75">
      <c r="A600" s="22" t="s">
        <v>947</v>
      </c>
      <c r="B600" s="23"/>
      <c r="C600" s="22" t="s">
        <v>948</v>
      </c>
      <c r="D600" s="23"/>
      <c r="E600" s="24"/>
      <c r="F600" s="159"/>
      <c r="G600" s="159"/>
      <c r="H600" s="23"/>
      <c r="I600" s="25">
        <f t="shared" ref="I600:K600" si="573">SUM(I601:I620)</f>
        <v>133345.47999999998</v>
      </c>
      <c r="J600" s="25">
        <f t="shared" si="573"/>
        <v>70842.200000000012</v>
      </c>
      <c r="K600" s="25">
        <f t="shared" si="573"/>
        <v>204187.68</v>
      </c>
    </row>
    <row r="601" spans="1:15" ht="38.25">
      <c r="A601" s="12" t="s">
        <v>944</v>
      </c>
      <c r="B601" s="41">
        <v>90447</v>
      </c>
      <c r="C601" s="42" t="s">
        <v>702</v>
      </c>
      <c r="D601" s="43" t="s">
        <v>703</v>
      </c>
      <c r="E601" s="40">
        <v>250</v>
      </c>
      <c r="F601" s="161">
        <v>2.5299999999999998</v>
      </c>
      <c r="G601" s="161">
        <v>7.63</v>
      </c>
      <c r="H601" s="17">
        <f t="shared" ref="H601:H620" si="574">TRUNC((F601+G601),2)</f>
        <v>10.16</v>
      </c>
      <c r="I601" s="18">
        <f t="shared" ref="I601:I620" si="575">TRUNC((F601*E601),2)</f>
        <v>632.5</v>
      </c>
      <c r="J601" s="18">
        <f t="shared" ref="J601:J620" si="576">TRUNC((G601*E601),2)</f>
        <v>1907.5</v>
      </c>
      <c r="K601" s="18">
        <f t="shared" ref="K601:K620" si="577">TRUNC((I601+J601),2)</f>
        <v>2540</v>
      </c>
      <c r="L601" s="19">
        <f t="shared" ref="L601:L620" si="578">K601</f>
        <v>2540</v>
      </c>
    </row>
    <row r="602" spans="1:15" ht="38.25">
      <c r="A602" s="12" t="s">
        <v>949</v>
      </c>
      <c r="B602" s="30">
        <v>104766</v>
      </c>
      <c r="C602" s="31" t="s">
        <v>854</v>
      </c>
      <c r="D602" s="32" t="s">
        <v>703</v>
      </c>
      <c r="E602" s="16">
        <v>250</v>
      </c>
      <c r="F602" s="161">
        <v>6.44</v>
      </c>
      <c r="G602" s="161">
        <v>12.28</v>
      </c>
      <c r="H602" s="17">
        <f t="shared" si="574"/>
        <v>18.72</v>
      </c>
      <c r="I602" s="18">
        <f t="shared" si="575"/>
        <v>1610</v>
      </c>
      <c r="J602" s="18">
        <f t="shared" si="576"/>
        <v>3070</v>
      </c>
      <c r="K602" s="18">
        <f t="shared" si="577"/>
        <v>4680</v>
      </c>
      <c r="L602" s="19">
        <f t="shared" si="578"/>
        <v>4680</v>
      </c>
    </row>
    <row r="603" spans="1:15" ht="51">
      <c r="A603" s="12" t="s">
        <v>950</v>
      </c>
      <c r="B603" s="13">
        <v>91926</v>
      </c>
      <c r="C603" s="14" t="s">
        <v>951</v>
      </c>
      <c r="D603" s="15" t="s">
        <v>39</v>
      </c>
      <c r="E603" s="18">
        <v>2277</v>
      </c>
      <c r="F603" s="157">
        <v>3.57</v>
      </c>
      <c r="G603" s="157">
        <v>1.36</v>
      </c>
      <c r="H603" s="17">
        <f t="shared" si="574"/>
        <v>4.93</v>
      </c>
      <c r="I603" s="18">
        <f t="shared" si="575"/>
        <v>8128.89</v>
      </c>
      <c r="J603" s="18">
        <f t="shared" si="576"/>
        <v>3096.72</v>
      </c>
      <c r="K603" s="18">
        <f t="shared" si="577"/>
        <v>11225.61</v>
      </c>
      <c r="L603" s="19">
        <f t="shared" si="578"/>
        <v>11225.61</v>
      </c>
    </row>
    <row r="604" spans="1:15" ht="51">
      <c r="A604" s="12" t="s">
        <v>952</v>
      </c>
      <c r="B604" s="13">
        <v>91928</v>
      </c>
      <c r="C604" s="14" t="s">
        <v>953</v>
      </c>
      <c r="D604" s="15" t="s">
        <v>39</v>
      </c>
      <c r="E604" s="18">
        <v>1502</v>
      </c>
      <c r="F604" s="157">
        <v>5.74</v>
      </c>
      <c r="G604" s="157">
        <v>1.83</v>
      </c>
      <c r="H604" s="17">
        <f t="shared" si="574"/>
        <v>7.57</v>
      </c>
      <c r="I604" s="18">
        <f t="shared" si="575"/>
        <v>8621.48</v>
      </c>
      <c r="J604" s="18">
        <f t="shared" si="576"/>
        <v>2748.66</v>
      </c>
      <c r="K604" s="18">
        <f t="shared" si="577"/>
        <v>11370.14</v>
      </c>
      <c r="L604" s="19">
        <f t="shared" si="578"/>
        <v>11370.14</v>
      </c>
    </row>
    <row r="605" spans="1:15" ht="51">
      <c r="A605" s="12" t="s">
        <v>954</v>
      </c>
      <c r="B605" s="13">
        <v>91930</v>
      </c>
      <c r="C605" s="14" t="s">
        <v>955</v>
      </c>
      <c r="D605" s="15" t="s">
        <v>39</v>
      </c>
      <c r="E605" s="18">
        <v>1799</v>
      </c>
      <c r="F605" s="157">
        <v>8.16</v>
      </c>
      <c r="G605" s="157">
        <v>2.4</v>
      </c>
      <c r="H605" s="17">
        <f t="shared" si="574"/>
        <v>10.56</v>
      </c>
      <c r="I605" s="18">
        <f t="shared" si="575"/>
        <v>14679.84</v>
      </c>
      <c r="J605" s="18">
        <f t="shared" si="576"/>
        <v>4317.6000000000004</v>
      </c>
      <c r="K605" s="18">
        <f t="shared" si="577"/>
        <v>18997.439999999999</v>
      </c>
      <c r="L605" s="19">
        <f t="shared" si="578"/>
        <v>18997.439999999999</v>
      </c>
    </row>
    <row r="606" spans="1:15" ht="51">
      <c r="A606" s="12" t="s">
        <v>956</v>
      </c>
      <c r="B606" s="13">
        <v>91932</v>
      </c>
      <c r="C606" s="14" t="s">
        <v>957</v>
      </c>
      <c r="D606" s="15" t="s">
        <v>39</v>
      </c>
      <c r="E606" s="18">
        <v>1020</v>
      </c>
      <c r="F606" s="157">
        <v>15.18</v>
      </c>
      <c r="G606" s="157">
        <v>3.58</v>
      </c>
      <c r="H606" s="17">
        <f t="shared" si="574"/>
        <v>18.760000000000002</v>
      </c>
      <c r="I606" s="18">
        <f t="shared" si="575"/>
        <v>15483.6</v>
      </c>
      <c r="J606" s="18">
        <f t="shared" si="576"/>
        <v>3651.6</v>
      </c>
      <c r="K606" s="18">
        <f t="shared" si="577"/>
        <v>19135.2</v>
      </c>
      <c r="L606" s="19">
        <f t="shared" si="578"/>
        <v>19135.2</v>
      </c>
    </row>
    <row r="607" spans="1:15" ht="51">
      <c r="A607" s="12" t="s">
        <v>958</v>
      </c>
      <c r="B607" s="13" t="s">
        <v>959</v>
      </c>
      <c r="C607" s="14" t="s">
        <v>960</v>
      </c>
      <c r="D607" s="15" t="s">
        <v>39</v>
      </c>
      <c r="E607" s="18">
        <v>51</v>
      </c>
      <c r="F607" s="157">
        <v>25.98</v>
      </c>
      <c r="G607" s="157">
        <v>7.0000000000000007E-2</v>
      </c>
      <c r="H607" s="17">
        <f t="shared" si="574"/>
        <v>26.05</v>
      </c>
      <c r="I607" s="18">
        <f t="shared" si="575"/>
        <v>1324.98</v>
      </c>
      <c r="J607" s="18">
        <f t="shared" si="576"/>
        <v>3.57</v>
      </c>
      <c r="K607" s="18">
        <f t="shared" si="577"/>
        <v>1328.55</v>
      </c>
      <c r="L607" s="19">
        <f t="shared" si="578"/>
        <v>1328.55</v>
      </c>
    </row>
    <row r="608" spans="1:15" ht="51">
      <c r="A608" s="12" t="s">
        <v>961</v>
      </c>
      <c r="B608" s="13" t="s">
        <v>962</v>
      </c>
      <c r="C608" s="14" t="s">
        <v>963</v>
      </c>
      <c r="D608" s="15" t="s">
        <v>39</v>
      </c>
      <c r="E608" s="18">
        <v>202</v>
      </c>
      <c r="F608" s="157">
        <v>57.09</v>
      </c>
      <c r="G608" s="157">
        <v>0.08</v>
      </c>
      <c r="H608" s="17">
        <f t="shared" si="574"/>
        <v>57.17</v>
      </c>
      <c r="I608" s="18">
        <f t="shared" si="575"/>
        <v>11532.18</v>
      </c>
      <c r="J608" s="18">
        <f t="shared" si="576"/>
        <v>16.16</v>
      </c>
      <c r="K608" s="18">
        <f t="shared" si="577"/>
        <v>11548.34</v>
      </c>
      <c r="L608" s="19">
        <f t="shared" si="578"/>
        <v>11548.34</v>
      </c>
    </row>
    <row r="609" spans="1:12" ht="51">
      <c r="A609" s="12" t="s">
        <v>964</v>
      </c>
      <c r="B609" s="13">
        <v>91834</v>
      </c>
      <c r="C609" s="14" t="s">
        <v>965</v>
      </c>
      <c r="D609" s="15" t="s">
        <v>39</v>
      </c>
      <c r="E609" s="18">
        <v>1155</v>
      </c>
      <c r="F609" s="157">
        <v>11.85</v>
      </c>
      <c r="G609" s="157">
        <v>10.78</v>
      </c>
      <c r="H609" s="17">
        <f t="shared" si="574"/>
        <v>22.63</v>
      </c>
      <c r="I609" s="18">
        <f t="shared" si="575"/>
        <v>13686.75</v>
      </c>
      <c r="J609" s="18">
        <f t="shared" si="576"/>
        <v>12450.9</v>
      </c>
      <c r="K609" s="18">
        <f t="shared" si="577"/>
        <v>26137.65</v>
      </c>
      <c r="L609" s="19">
        <f t="shared" si="578"/>
        <v>26137.65</v>
      </c>
    </row>
    <row r="610" spans="1:12" ht="51">
      <c r="A610" s="12" t="s">
        <v>966</v>
      </c>
      <c r="B610" s="13">
        <v>91856</v>
      </c>
      <c r="C610" s="14" t="s">
        <v>967</v>
      </c>
      <c r="D610" s="15" t="s">
        <v>39</v>
      </c>
      <c r="E610" s="16">
        <v>272</v>
      </c>
      <c r="F610" s="157">
        <v>8.09</v>
      </c>
      <c r="G610" s="157">
        <v>7.03</v>
      </c>
      <c r="H610" s="17">
        <f t="shared" si="574"/>
        <v>15.12</v>
      </c>
      <c r="I610" s="18">
        <f t="shared" si="575"/>
        <v>2200.48</v>
      </c>
      <c r="J610" s="18">
        <f t="shared" si="576"/>
        <v>1912.16</v>
      </c>
      <c r="K610" s="18">
        <f t="shared" si="577"/>
        <v>4112.6400000000003</v>
      </c>
      <c r="L610" s="19">
        <f t="shared" si="578"/>
        <v>4112.6400000000003</v>
      </c>
    </row>
    <row r="611" spans="1:12" ht="51">
      <c r="A611" s="12" t="s">
        <v>968</v>
      </c>
      <c r="B611" s="13">
        <v>97669</v>
      </c>
      <c r="C611" s="14" t="s">
        <v>969</v>
      </c>
      <c r="D611" s="15" t="s">
        <v>39</v>
      </c>
      <c r="E611" s="16">
        <v>27</v>
      </c>
      <c r="F611" s="157">
        <v>14.74</v>
      </c>
      <c r="G611" s="157">
        <v>7.13</v>
      </c>
      <c r="H611" s="17">
        <f t="shared" si="574"/>
        <v>21.87</v>
      </c>
      <c r="I611" s="18">
        <f t="shared" si="575"/>
        <v>397.98</v>
      </c>
      <c r="J611" s="18">
        <f t="shared" si="576"/>
        <v>192.51</v>
      </c>
      <c r="K611" s="18">
        <f t="shared" si="577"/>
        <v>590.49</v>
      </c>
      <c r="L611" s="19">
        <f t="shared" si="578"/>
        <v>590.49</v>
      </c>
    </row>
    <row r="612" spans="1:12" ht="51">
      <c r="A612" s="12" t="s">
        <v>970</v>
      </c>
      <c r="B612" s="13">
        <v>97670</v>
      </c>
      <c r="C612" s="14" t="s">
        <v>911</v>
      </c>
      <c r="D612" s="15" t="s">
        <v>39</v>
      </c>
      <c r="E612" s="16">
        <v>31</v>
      </c>
      <c r="F612" s="157">
        <v>19.899999999999999</v>
      </c>
      <c r="G612" s="157">
        <v>8.1199999999999992</v>
      </c>
      <c r="H612" s="17">
        <f t="shared" si="574"/>
        <v>28.02</v>
      </c>
      <c r="I612" s="18">
        <f t="shared" si="575"/>
        <v>616.9</v>
      </c>
      <c r="J612" s="18">
        <f t="shared" si="576"/>
        <v>251.72</v>
      </c>
      <c r="K612" s="18">
        <f t="shared" si="577"/>
        <v>868.62</v>
      </c>
      <c r="L612" s="19">
        <f t="shared" si="578"/>
        <v>868.62</v>
      </c>
    </row>
    <row r="613" spans="1:12" ht="25.5">
      <c r="A613" s="12" t="s">
        <v>971</v>
      </c>
      <c r="B613" s="13" t="s">
        <v>972</v>
      </c>
      <c r="C613" s="14" t="s">
        <v>973</v>
      </c>
      <c r="D613" s="15" t="s">
        <v>703</v>
      </c>
      <c r="E613" s="16">
        <v>500</v>
      </c>
      <c r="F613" s="157">
        <v>24.88</v>
      </c>
      <c r="G613" s="157">
        <v>11.38</v>
      </c>
      <c r="H613" s="17">
        <f t="shared" si="574"/>
        <v>36.26</v>
      </c>
      <c r="I613" s="18">
        <f t="shared" si="575"/>
        <v>12440</v>
      </c>
      <c r="J613" s="18">
        <f t="shared" si="576"/>
        <v>5690</v>
      </c>
      <c r="K613" s="18">
        <f t="shared" si="577"/>
        <v>18130</v>
      </c>
      <c r="L613" s="19">
        <f t="shared" si="578"/>
        <v>18130</v>
      </c>
    </row>
    <row r="614" spans="1:12" ht="25.5">
      <c r="A614" s="12" t="s">
        <v>974</v>
      </c>
      <c r="B614" s="13" t="s">
        <v>975</v>
      </c>
      <c r="C614" s="14" t="s">
        <v>976</v>
      </c>
      <c r="D614" s="15" t="s">
        <v>924</v>
      </c>
      <c r="E614" s="16">
        <v>450</v>
      </c>
      <c r="F614" s="157">
        <v>22.94</v>
      </c>
      <c r="G614" s="157">
        <v>7.95</v>
      </c>
      <c r="H614" s="17">
        <f t="shared" si="574"/>
        <v>30.89</v>
      </c>
      <c r="I614" s="18">
        <f t="shared" si="575"/>
        <v>10323</v>
      </c>
      <c r="J614" s="18">
        <f t="shared" si="576"/>
        <v>3577.5</v>
      </c>
      <c r="K614" s="18">
        <f t="shared" si="577"/>
        <v>13900.5</v>
      </c>
      <c r="L614" s="19">
        <f t="shared" si="578"/>
        <v>13900.5</v>
      </c>
    </row>
    <row r="615" spans="1:12" ht="25.5">
      <c r="A615" s="12" t="s">
        <v>977</v>
      </c>
      <c r="B615" s="13" t="s">
        <v>978</v>
      </c>
      <c r="C615" s="14" t="s">
        <v>979</v>
      </c>
      <c r="D615" s="15" t="s">
        <v>924</v>
      </c>
      <c r="E615" s="16">
        <v>140</v>
      </c>
      <c r="F615" s="157">
        <v>4.6900000000000004</v>
      </c>
      <c r="G615" s="157">
        <v>6.85</v>
      </c>
      <c r="H615" s="17">
        <f t="shared" si="574"/>
        <v>11.54</v>
      </c>
      <c r="I615" s="18">
        <f t="shared" si="575"/>
        <v>656.6</v>
      </c>
      <c r="J615" s="18">
        <f t="shared" si="576"/>
        <v>959</v>
      </c>
      <c r="K615" s="18">
        <f t="shared" si="577"/>
        <v>1615.6</v>
      </c>
      <c r="L615" s="19">
        <f t="shared" si="578"/>
        <v>1615.6</v>
      </c>
    </row>
    <row r="616" spans="1:12" ht="38.25">
      <c r="A616" s="12" t="s">
        <v>980</v>
      </c>
      <c r="B616" s="13" t="s">
        <v>981</v>
      </c>
      <c r="C616" s="14" t="s">
        <v>982</v>
      </c>
      <c r="D616" s="15" t="s">
        <v>983</v>
      </c>
      <c r="E616" s="16">
        <f>E613</f>
        <v>500</v>
      </c>
      <c r="F616" s="157">
        <v>8.83</v>
      </c>
      <c r="G616" s="157">
        <v>3.65</v>
      </c>
      <c r="H616" s="17">
        <f t="shared" si="574"/>
        <v>12.48</v>
      </c>
      <c r="I616" s="18">
        <f t="shared" si="575"/>
        <v>4415</v>
      </c>
      <c r="J616" s="18">
        <f t="shared" si="576"/>
        <v>1825</v>
      </c>
      <c r="K616" s="18">
        <f t="shared" si="577"/>
        <v>6240</v>
      </c>
      <c r="L616" s="19">
        <f t="shared" si="578"/>
        <v>6240</v>
      </c>
    </row>
    <row r="617" spans="1:12" ht="63.75">
      <c r="A617" s="12" t="s">
        <v>984</v>
      </c>
      <c r="B617" s="13" t="s">
        <v>985</v>
      </c>
      <c r="C617" s="14" t="s">
        <v>986</v>
      </c>
      <c r="D617" s="15" t="s">
        <v>39</v>
      </c>
      <c r="E617" s="16">
        <v>550</v>
      </c>
      <c r="F617" s="157">
        <v>47.57</v>
      </c>
      <c r="G617" s="157">
        <v>45.35</v>
      </c>
      <c r="H617" s="17">
        <f t="shared" si="574"/>
        <v>92.92</v>
      </c>
      <c r="I617" s="18">
        <f t="shared" si="575"/>
        <v>26163.5</v>
      </c>
      <c r="J617" s="18">
        <f t="shared" si="576"/>
        <v>24942.5</v>
      </c>
      <c r="K617" s="18">
        <f t="shared" si="577"/>
        <v>51106</v>
      </c>
      <c r="L617" s="19">
        <f t="shared" si="578"/>
        <v>51106</v>
      </c>
    </row>
    <row r="618" spans="1:12" ht="38.25">
      <c r="A618" s="12" t="s">
        <v>987</v>
      </c>
      <c r="B618" s="13" t="s">
        <v>988</v>
      </c>
      <c r="C618" s="14" t="s">
        <v>989</v>
      </c>
      <c r="D618" s="15" t="s">
        <v>703</v>
      </c>
      <c r="E618" s="16">
        <v>5</v>
      </c>
      <c r="F618" s="157" t="s">
        <v>990</v>
      </c>
      <c r="G618" s="157" t="s">
        <v>991</v>
      </c>
      <c r="H618" s="17">
        <f t="shared" si="574"/>
        <v>23.23</v>
      </c>
      <c r="I618" s="18">
        <f t="shared" si="575"/>
        <v>104.4</v>
      </c>
      <c r="J618" s="18">
        <f t="shared" si="576"/>
        <v>11.75</v>
      </c>
      <c r="K618" s="18">
        <f t="shared" si="577"/>
        <v>116.15</v>
      </c>
      <c r="L618" s="19">
        <f t="shared" si="578"/>
        <v>116.15</v>
      </c>
    </row>
    <row r="619" spans="1:12" ht="38.25">
      <c r="A619" s="12" t="s">
        <v>992</v>
      </c>
      <c r="B619" s="13" t="s">
        <v>993</v>
      </c>
      <c r="C619" s="14" t="s">
        <v>994</v>
      </c>
      <c r="D619" s="15" t="s">
        <v>924</v>
      </c>
      <c r="E619" s="16">
        <v>15</v>
      </c>
      <c r="F619" s="157">
        <v>12.82</v>
      </c>
      <c r="G619" s="157">
        <v>9.4499999999999993</v>
      </c>
      <c r="H619" s="17">
        <f t="shared" si="574"/>
        <v>22.27</v>
      </c>
      <c r="I619" s="18">
        <f t="shared" si="575"/>
        <v>192.3</v>
      </c>
      <c r="J619" s="18">
        <f t="shared" si="576"/>
        <v>141.75</v>
      </c>
      <c r="K619" s="18">
        <f t="shared" si="577"/>
        <v>334.05</v>
      </c>
      <c r="L619" s="19">
        <f t="shared" si="578"/>
        <v>334.05</v>
      </c>
    </row>
    <row r="620" spans="1:12" ht="36">
      <c r="A620" s="12" t="s">
        <v>995</v>
      </c>
      <c r="B620" s="13" t="s">
        <v>996</v>
      </c>
      <c r="C620" s="14" t="s">
        <v>997</v>
      </c>
      <c r="D620" s="15" t="s">
        <v>924</v>
      </c>
      <c r="E620" s="16">
        <v>10</v>
      </c>
      <c r="F620" s="157">
        <v>13.51</v>
      </c>
      <c r="G620" s="157">
        <v>7.56</v>
      </c>
      <c r="H620" s="17">
        <f t="shared" si="574"/>
        <v>21.07</v>
      </c>
      <c r="I620" s="18">
        <f t="shared" si="575"/>
        <v>135.1</v>
      </c>
      <c r="J620" s="18">
        <f t="shared" si="576"/>
        <v>75.599999999999994</v>
      </c>
      <c r="K620" s="18">
        <f t="shared" si="577"/>
        <v>210.7</v>
      </c>
      <c r="L620" s="19">
        <f t="shared" si="578"/>
        <v>210.7</v>
      </c>
    </row>
    <row r="621" spans="1:12" ht="12.75">
      <c r="A621" s="22" t="s">
        <v>998</v>
      </c>
      <c r="B621" s="23"/>
      <c r="C621" s="22" t="s">
        <v>999</v>
      </c>
      <c r="D621" s="23"/>
      <c r="E621" s="24"/>
      <c r="F621" s="159"/>
      <c r="G621" s="159"/>
      <c r="H621" s="23"/>
      <c r="I621" s="25">
        <f t="shared" ref="I621:K621" si="579">SUM(I622:I629)</f>
        <v>2866.3300000000004</v>
      </c>
      <c r="J621" s="25">
        <f t="shared" si="579"/>
        <v>2742.08</v>
      </c>
      <c r="K621" s="25">
        <f t="shared" si="579"/>
        <v>5608.41</v>
      </c>
    </row>
    <row r="622" spans="1:12" ht="38.25">
      <c r="A622" s="12" t="s">
        <v>1000</v>
      </c>
      <c r="B622" s="13">
        <v>91953</v>
      </c>
      <c r="C622" s="14" t="s">
        <v>1001</v>
      </c>
      <c r="D622" s="15" t="s">
        <v>17</v>
      </c>
      <c r="E622" s="16">
        <v>6</v>
      </c>
      <c r="F622" s="157">
        <v>17.87</v>
      </c>
      <c r="G622" s="157">
        <v>17</v>
      </c>
      <c r="H622" s="17">
        <f t="shared" ref="H622:H629" si="580">TRUNC((F622+G622),2)</f>
        <v>34.869999999999997</v>
      </c>
      <c r="I622" s="18">
        <f t="shared" ref="I622:I629" si="581">TRUNC((F622*E622),2)</f>
        <v>107.22</v>
      </c>
      <c r="J622" s="18">
        <f t="shared" ref="J622:J629" si="582">TRUNC((G622*E622),2)</f>
        <v>102</v>
      </c>
      <c r="K622" s="18">
        <f t="shared" ref="K622:K629" si="583">TRUNC((I622+J622),2)</f>
        <v>209.22</v>
      </c>
      <c r="L622" s="19">
        <f t="shared" ref="L622:L629" si="584">K622</f>
        <v>209.22</v>
      </c>
    </row>
    <row r="623" spans="1:12" ht="38.25">
      <c r="A623" s="12" t="s">
        <v>1002</v>
      </c>
      <c r="B623" s="13">
        <v>91967</v>
      </c>
      <c r="C623" s="14" t="s">
        <v>1003</v>
      </c>
      <c r="D623" s="15" t="s">
        <v>17</v>
      </c>
      <c r="E623" s="16">
        <v>3</v>
      </c>
      <c r="F623" s="157">
        <v>37.96</v>
      </c>
      <c r="G623" s="157">
        <v>33.07</v>
      </c>
      <c r="H623" s="17">
        <f t="shared" si="580"/>
        <v>71.03</v>
      </c>
      <c r="I623" s="18">
        <f t="shared" si="581"/>
        <v>113.88</v>
      </c>
      <c r="J623" s="18">
        <f t="shared" si="582"/>
        <v>99.21</v>
      </c>
      <c r="K623" s="18">
        <f t="shared" si="583"/>
        <v>213.09</v>
      </c>
      <c r="L623" s="19">
        <f t="shared" si="584"/>
        <v>213.09</v>
      </c>
    </row>
    <row r="624" spans="1:12" ht="38.25">
      <c r="A624" s="12" t="s">
        <v>1004</v>
      </c>
      <c r="B624" s="13">
        <v>91969</v>
      </c>
      <c r="C624" s="14" t="s">
        <v>1005</v>
      </c>
      <c r="D624" s="15" t="s">
        <v>17</v>
      </c>
      <c r="E624" s="16">
        <v>6</v>
      </c>
      <c r="F624" s="157">
        <v>48.78</v>
      </c>
      <c r="G624" s="157">
        <v>45.08</v>
      </c>
      <c r="H624" s="17">
        <f t="shared" si="580"/>
        <v>93.86</v>
      </c>
      <c r="I624" s="18">
        <f t="shared" si="581"/>
        <v>292.68</v>
      </c>
      <c r="J624" s="18">
        <f t="shared" si="582"/>
        <v>270.48</v>
      </c>
      <c r="K624" s="18">
        <f t="shared" si="583"/>
        <v>563.16</v>
      </c>
      <c r="L624" s="19">
        <f t="shared" si="584"/>
        <v>563.16</v>
      </c>
    </row>
    <row r="625" spans="1:12" ht="38.25">
      <c r="A625" s="12" t="s">
        <v>1006</v>
      </c>
      <c r="B625" s="13">
        <v>91955</v>
      </c>
      <c r="C625" s="14" t="s">
        <v>1007</v>
      </c>
      <c r="D625" s="15" t="s">
        <v>17</v>
      </c>
      <c r="E625" s="16">
        <v>2</v>
      </c>
      <c r="F625" s="157">
        <v>21.49</v>
      </c>
      <c r="G625" s="157">
        <v>21.01</v>
      </c>
      <c r="H625" s="17">
        <f t="shared" si="580"/>
        <v>42.5</v>
      </c>
      <c r="I625" s="18">
        <f t="shared" si="581"/>
        <v>42.98</v>
      </c>
      <c r="J625" s="18">
        <f t="shared" si="582"/>
        <v>42.02</v>
      </c>
      <c r="K625" s="18">
        <f t="shared" si="583"/>
        <v>85</v>
      </c>
      <c r="L625" s="19">
        <f t="shared" si="584"/>
        <v>85</v>
      </c>
    </row>
    <row r="626" spans="1:12" ht="38.25">
      <c r="A626" s="12" t="s">
        <v>1008</v>
      </c>
      <c r="B626" s="13">
        <v>92001</v>
      </c>
      <c r="C626" s="14" t="s">
        <v>1009</v>
      </c>
      <c r="D626" s="15" t="s">
        <v>17</v>
      </c>
      <c r="E626" s="16">
        <v>74</v>
      </c>
      <c r="F626" s="157">
        <v>21.32</v>
      </c>
      <c r="G626" s="157">
        <v>17.47</v>
      </c>
      <c r="H626" s="17">
        <f t="shared" si="580"/>
        <v>38.79</v>
      </c>
      <c r="I626" s="18">
        <f t="shared" si="581"/>
        <v>1577.68</v>
      </c>
      <c r="J626" s="18">
        <f t="shared" si="582"/>
        <v>1292.78</v>
      </c>
      <c r="K626" s="18">
        <f t="shared" si="583"/>
        <v>2870.46</v>
      </c>
      <c r="L626" s="19">
        <f t="shared" si="584"/>
        <v>2870.46</v>
      </c>
    </row>
    <row r="627" spans="1:12" ht="38.25">
      <c r="A627" s="12" t="s">
        <v>1010</v>
      </c>
      <c r="B627" s="13">
        <v>91997</v>
      </c>
      <c r="C627" s="14" t="s">
        <v>1011</v>
      </c>
      <c r="D627" s="15" t="s">
        <v>17</v>
      </c>
      <c r="E627" s="16">
        <v>4</v>
      </c>
      <c r="F627" s="157">
        <v>22.59</v>
      </c>
      <c r="G627" s="157">
        <v>21.01</v>
      </c>
      <c r="H627" s="17">
        <f t="shared" si="580"/>
        <v>43.6</v>
      </c>
      <c r="I627" s="18">
        <f t="shared" si="581"/>
        <v>90.36</v>
      </c>
      <c r="J627" s="18">
        <f t="shared" si="582"/>
        <v>84.04</v>
      </c>
      <c r="K627" s="18">
        <f t="shared" si="583"/>
        <v>174.4</v>
      </c>
      <c r="L627" s="19">
        <f t="shared" si="584"/>
        <v>174.4</v>
      </c>
    </row>
    <row r="628" spans="1:12" ht="38.25">
      <c r="A628" s="12" t="s">
        <v>1012</v>
      </c>
      <c r="B628" s="13">
        <v>91941</v>
      </c>
      <c r="C628" s="14" t="s">
        <v>1013</v>
      </c>
      <c r="D628" s="15" t="s">
        <v>17</v>
      </c>
      <c r="E628" s="16">
        <v>78</v>
      </c>
      <c r="F628" s="157">
        <v>6.37</v>
      </c>
      <c r="G628" s="157">
        <v>7.89</v>
      </c>
      <c r="H628" s="17">
        <f t="shared" si="580"/>
        <v>14.26</v>
      </c>
      <c r="I628" s="18">
        <f t="shared" si="581"/>
        <v>496.86</v>
      </c>
      <c r="J628" s="18">
        <f t="shared" si="582"/>
        <v>615.41999999999996</v>
      </c>
      <c r="K628" s="18">
        <f t="shared" si="583"/>
        <v>1112.28</v>
      </c>
      <c r="L628" s="19">
        <f t="shared" si="584"/>
        <v>1112.28</v>
      </c>
    </row>
    <row r="629" spans="1:12" ht="38.25">
      <c r="A629" s="12" t="s">
        <v>1014</v>
      </c>
      <c r="B629" s="13">
        <v>91940</v>
      </c>
      <c r="C629" s="14" t="s">
        <v>1015</v>
      </c>
      <c r="D629" s="15" t="s">
        <v>17</v>
      </c>
      <c r="E629" s="16">
        <v>17</v>
      </c>
      <c r="F629" s="157">
        <v>8.51</v>
      </c>
      <c r="G629" s="157">
        <v>13.89</v>
      </c>
      <c r="H629" s="17">
        <f t="shared" si="580"/>
        <v>22.4</v>
      </c>
      <c r="I629" s="18">
        <f t="shared" si="581"/>
        <v>144.66999999999999</v>
      </c>
      <c r="J629" s="18">
        <f t="shared" si="582"/>
        <v>236.13</v>
      </c>
      <c r="K629" s="18">
        <f t="shared" si="583"/>
        <v>380.8</v>
      </c>
      <c r="L629" s="19">
        <f t="shared" si="584"/>
        <v>380.8</v>
      </c>
    </row>
    <row r="630" spans="1:12" ht="12.75">
      <c r="A630" s="22" t="s">
        <v>998</v>
      </c>
      <c r="B630" s="23"/>
      <c r="C630" s="22" t="s">
        <v>1016</v>
      </c>
      <c r="D630" s="23"/>
      <c r="E630" s="24"/>
      <c r="F630" s="159"/>
      <c r="G630" s="159"/>
      <c r="H630" s="23"/>
      <c r="I630" s="25">
        <f t="shared" ref="I630:K630" si="585">SUM(I631:I632)</f>
        <v>3139.5</v>
      </c>
      <c r="J630" s="25">
        <f t="shared" si="585"/>
        <v>6968.5</v>
      </c>
      <c r="K630" s="25">
        <f t="shared" si="585"/>
        <v>10108</v>
      </c>
    </row>
    <row r="631" spans="1:12" ht="38.25">
      <c r="A631" s="12" t="s">
        <v>1000</v>
      </c>
      <c r="B631" s="47">
        <v>90447</v>
      </c>
      <c r="C631" s="20" t="s">
        <v>702</v>
      </c>
      <c r="D631" s="48" t="s">
        <v>703</v>
      </c>
      <c r="E631" s="40">
        <v>350</v>
      </c>
      <c r="F631" s="161">
        <v>2.5299999999999998</v>
      </c>
      <c r="G631" s="161">
        <v>7.63</v>
      </c>
      <c r="H631" s="17">
        <f t="shared" ref="H631:H632" si="586">TRUNC((F631+G631),2)</f>
        <v>10.16</v>
      </c>
      <c r="I631" s="18">
        <f t="shared" ref="I631:I632" si="587">TRUNC((F631*E631),2)</f>
        <v>885.5</v>
      </c>
      <c r="J631" s="18">
        <f t="shared" ref="J631:J632" si="588">TRUNC((G631*E631),2)</f>
        <v>2670.5</v>
      </c>
      <c r="K631" s="18">
        <f t="shared" ref="K631:K632" si="589">TRUNC((I631+J631),2)</f>
        <v>3556</v>
      </c>
      <c r="L631" s="19">
        <f t="shared" ref="L631:L632" si="590">K631</f>
        <v>3556</v>
      </c>
    </row>
    <row r="632" spans="1:12" ht="38.25">
      <c r="A632" s="12" t="s">
        <v>1002</v>
      </c>
      <c r="B632" s="13">
        <v>104766</v>
      </c>
      <c r="C632" s="14" t="s">
        <v>854</v>
      </c>
      <c r="D632" s="15" t="s">
        <v>703</v>
      </c>
      <c r="E632" s="16">
        <v>350</v>
      </c>
      <c r="F632" s="161">
        <v>6.44</v>
      </c>
      <c r="G632" s="161">
        <v>12.28</v>
      </c>
      <c r="H632" s="17">
        <f t="shared" si="586"/>
        <v>18.72</v>
      </c>
      <c r="I632" s="18">
        <f t="shared" si="587"/>
        <v>2254</v>
      </c>
      <c r="J632" s="18">
        <f t="shared" si="588"/>
        <v>4298</v>
      </c>
      <c r="K632" s="18">
        <f t="shared" si="589"/>
        <v>6552</v>
      </c>
      <c r="L632" s="19">
        <f t="shared" si="590"/>
        <v>6552</v>
      </c>
    </row>
    <row r="633" spans="1:12" ht="12.75">
      <c r="A633" s="22" t="s">
        <v>1017</v>
      </c>
      <c r="B633" s="23"/>
      <c r="C633" s="22" t="s">
        <v>1018</v>
      </c>
      <c r="D633" s="23"/>
      <c r="E633" s="24"/>
      <c r="F633" s="159"/>
      <c r="G633" s="159"/>
      <c r="H633" s="23"/>
      <c r="I633" s="25">
        <f t="shared" ref="I633:K633" si="591">SUM(I634:I637)</f>
        <v>17634.8</v>
      </c>
      <c r="J633" s="25">
        <f t="shared" si="591"/>
        <v>9332.2300000000014</v>
      </c>
      <c r="K633" s="25">
        <f t="shared" si="591"/>
        <v>26967.03</v>
      </c>
    </row>
    <row r="634" spans="1:12" ht="76.5">
      <c r="A634" s="12" t="s">
        <v>1019</v>
      </c>
      <c r="B634" s="13" t="s">
        <v>1020</v>
      </c>
      <c r="C634" s="14" t="s">
        <v>1021</v>
      </c>
      <c r="D634" s="15" t="s">
        <v>17</v>
      </c>
      <c r="E634" s="16">
        <v>36</v>
      </c>
      <c r="F634" s="157">
        <v>170.85</v>
      </c>
      <c r="G634" s="157">
        <v>23.63</v>
      </c>
      <c r="H634" s="17">
        <f t="shared" ref="H634:H637" si="592">TRUNC((F634+G634),2)</f>
        <v>194.48</v>
      </c>
      <c r="I634" s="18">
        <f t="shared" ref="I634:I637" si="593">TRUNC((F634*E634),2)</f>
        <v>6150.6</v>
      </c>
      <c r="J634" s="18">
        <f t="shared" ref="J634:J637" si="594">TRUNC((G634*E634),2)</f>
        <v>850.68</v>
      </c>
      <c r="K634" s="18">
        <f t="shared" ref="K634:K637" si="595">TRUNC((I634+J634),2)</f>
        <v>7001.28</v>
      </c>
      <c r="L634" s="19">
        <f t="shared" ref="L634:L637" si="596">K634</f>
        <v>7001.28</v>
      </c>
    </row>
    <row r="635" spans="1:12" ht="48">
      <c r="A635" s="49" t="s">
        <v>1022</v>
      </c>
      <c r="B635" s="47" t="s">
        <v>1023</v>
      </c>
      <c r="C635" s="20" t="s">
        <v>1024</v>
      </c>
      <c r="D635" s="48" t="s">
        <v>17</v>
      </c>
      <c r="E635" s="16">
        <v>210</v>
      </c>
      <c r="F635" s="157">
        <f>31.28+9.33</f>
        <v>40.61</v>
      </c>
      <c r="G635" s="157">
        <f>13.04+15.74</f>
        <v>28.78</v>
      </c>
      <c r="H635" s="17">
        <f t="shared" si="592"/>
        <v>69.39</v>
      </c>
      <c r="I635" s="18">
        <f t="shared" si="593"/>
        <v>8528.1</v>
      </c>
      <c r="J635" s="18">
        <f t="shared" si="594"/>
        <v>6043.8</v>
      </c>
      <c r="K635" s="18">
        <f t="shared" si="595"/>
        <v>14571.9</v>
      </c>
      <c r="L635" s="19">
        <f t="shared" si="596"/>
        <v>14571.9</v>
      </c>
    </row>
    <row r="636" spans="1:12" ht="38.25">
      <c r="A636" s="49" t="s">
        <v>1025</v>
      </c>
      <c r="B636" s="41" t="s">
        <v>1026</v>
      </c>
      <c r="C636" s="42" t="s">
        <v>1027</v>
      </c>
      <c r="D636" s="43" t="s">
        <v>17</v>
      </c>
      <c r="E636" s="16">
        <v>35</v>
      </c>
      <c r="F636" s="157">
        <v>67.5</v>
      </c>
      <c r="G636" s="157">
        <v>19.53</v>
      </c>
      <c r="H636" s="17">
        <f t="shared" si="592"/>
        <v>87.03</v>
      </c>
      <c r="I636" s="18">
        <f t="shared" si="593"/>
        <v>2362.5</v>
      </c>
      <c r="J636" s="18">
        <f t="shared" si="594"/>
        <v>683.55</v>
      </c>
      <c r="K636" s="18">
        <f t="shared" si="595"/>
        <v>3046.05</v>
      </c>
      <c r="L636" s="19">
        <f t="shared" si="596"/>
        <v>3046.05</v>
      </c>
    </row>
    <row r="637" spans="1:12" ht="38.25">
      <c r="A637" s="49" t="s">
        <v>1028</v>
      </c>
      <c r="B637" s="41" t="s">
        <v>1029</v>
      </c>
      <c r="C637" s="42" t="s">
        <v>1030</v>
      </c>
      <c r="D637" s="43" t="s">
        <v>924</v>
      </c>
      <c r="E637" s="16">
        <v>140</v>
      </c>
      <c r="F637" s="157">
        <v>4.24</v>
      </c>
      <c r="G637" s="157">
        <v>12.53</v>
      </c>
      <c r="H637" s="17">
        <f t="shared" si="592"/>
        <v>16.77</v>
      </c>
      <c r="I637" s="18">
        <f t="shared" si="593"/>
        <v>593.6</v>
      </c>
      <c r="J637" s="18">
        <f t="shared" si="594"/>
        <v>1754.2</v>
      </c>
      <c r="K637" s="18">
        <f t="shared" si="595"/>
        <v>2347.8000000000002</v>
      </c>
      <c r="L637" s="19">
        <f t="shared" si="596"/>
        <v>2347.8000000000002</v>
      </c>
    </row>
    <row r="638" spans="1:12" ht="12.75">
      <c r="A638" s="6" t="s">
        <v>1031</v>
      </c>
      <c r="B638" s="7"/>
      <c r="C638" s="6" t="s">
        <v>1032</v>
      </c>
      <c r="D638" s="7"/>
      <c r="E638" s="8"/>
      <c r="F638" s="158"/>
      <c r="G638" s="158"/>
      <c r="H638" s="7"/>
      <c r="I638" s="9">
        <f t="shared" ref="I638:K638" si="597">I639+I643+I647+I651</f>
        <v>30826.82</v>
      </c>
      <c r="J638" s="9">
        <f t="shared" si="597"/>
        <v>14057.05</v>
      </c>
      <c r="K638" s="9">
        <f t="shared" si="597"/>
        <v>44883.869999999995</v>
      </c>
    </row>
    <row r="639" spans="1:12" ht="12.75">
      <c r="A639" s="22" t="s">
        <v>1033</v>
      </c>
      <c r="B639" s="23"/>
      <c r="C639" s="22" t="s">
        <v>1034</v>
      </c>
      <c r="D639" s="23"/>
      <c r="E639" s="24"/>
      <c r="F639" s="159"/>
      <c r="G639" s="159"/>
      <c r="H639" s="23"/>
      <c r="I639" s="25">
        <f t="shared" ref="I639:K639" si="598">SUM(I640:I642)</f>
        <v>659.78</v>
      </c>
      <c r="J639" s="25">
        <f t="shared" si="598"/>
        <v>1422.4</v>
      </c>
      <c r="K639" s="25">
        <f t="shared" si="598"/>
        <v>2082.1800000000003</v>
      </c>
    </row>
    <row r="640" spans="1:12" ht="38.25">
      <c r="A640" s="12" t="s">
        <v>1035</v>
      </c>
      <c r="B640" s="30">
        <v>97629</v>
      </c>
      <c r="C640" s="31" t="s">
        <v>220</v>
      </c>
      <c r="D640" s="32" t="s">
        <v>113</v>
      </c>
      <c r="E640" s="18">
        <v>2.67</v>
      </c>
      <c r="F640" s="157">
        <v>30.61</v>
      </c>
      <c r="G640" s="157">
        <v>77.58</v>
      </c>
      <c r="H640" s="17">
        <f t="shared" ref="H640:H642" si="599">TRUNC((F640+G640),2)</f>
        <v>108.19</v>
      </c>
      <c r="I640" s="18">
        <f t="shared" ref="I640:I642" si="600">TRUNC((F640*E640),2)</f>
        <v>81.72</v>
      </c>
      <c r="J640" s="18">
        <f t="shared" ref="J640:J642" si="601">TRUNC((G640*E640),2)</f>
        <v>207.13</v>
      </c>
      <c r="K640" s="18">
        <f t="shared" ref="K640:K642" si="602">TRUNC((I640+J640),2)</f>
        <v>288.85000000000002</v>
      </c>
      <c r="L640" s="19">
        <f t="shared" ref="L640:L642" si="603">K640</f>
        <v>288.85000000000002</v>
      </c>
    </row>
    <row r="641" spans="1:12" ht="38.25">
      <c r="A641" s="12" t="s">
        <v>1036</v>
      </c>
      <c r="B641" s="30">
        <v>93358</v>
      </c>
      <c r="C641" s="31" t="s">
        <v>756</v>
      </c>
      <c r="D641" s="32" t="s">
        <v>113</v>
      </c>
      <c r="E641" s="18">
        <f>90*0.5*0.3</f>
        <v>13.5</v>
      </c>
      <c r="F641" s="157">
        <v>32.909999999999997</v>
      </c>
      <c r="G641" s="157">
        <v>73.5</v>
      </c>
      <c r="H641" s="17">
        <f t="shared" si="599"/>
        <v>106.41</v>
      </c>
      <c r="I641" s="18">
        <f t="shared" si="600"/>
        <v>444.28</v>
      </c>
      <c r="J641" s="18">
        <f t="shared" si="601"/>
        <v>992.25</v>
      </c>
      <c r="K641" s="18">
        <f t="shared" si="602"/>
        <v>1436.53</v>
      </c>
      <c r="L641" s="19">
        <f t="shared" si="603"/>
        <v>1436.53</v>
      </c>
    </row>
    <row r="642" spans="1:12" ht="25.5">
      <c r="A642" s="12" t="s">
        <v>1037</v>
      </c>
      <c r="B642" s="30">
        <v>104737</v>
      </c>
      <c r="C642" s="31" t="s">
        <v>758</v>
      </c>
      <c r="D642" s="32" t="s">
        <v>113</v>
      </c>
      <c r="E642" s="18">
        <f>E641</f>
        <v>13.5</v>
      </c>
      <c r="F642" s="157">
        <v>9.91</v>
      </c>
      <c r="G642" s="157">
        <v>16.52</v>
      </c>
      <c r="H642" s="17">
        <f t="shared" si="599"/>
        <v>26.43</v>
      </c>
      <c r="I642" s="18">
        <f t="shared" si="600"/>
        <v>133.78</v>
      </c>
      <c r="J642" s="18">
        <f t="shared" si="601"/>
        <v>223.02</v>
      </c>
      <c r="K642" s="18">
        <f t="shared" si="602"/>
        <v>356.8</v>
      </c>
      <c r="L642" s="19">
        <f t="shared" si="603"/>
        <v>356.8</v>
      </c>
    </row>
    <row r="643" spans="1:12" ht="12.75">
      <c r="A643" s="22" t="s">
        <v>1038</v>
      </c>
      <c r="B643" s="23"/>
      <c r="C643" s="22" t="s">
        <v>1039</v>
      </c>
      <c r="D643" s="23"/>
      <c r="E643" s="24"/>
      <c r="F643" s="159"/>
      <c r="G643" s="159"/>
      <c r="H643" s="23"/>
      <c r="I643" s="25">
        <f t="shared" ref="I643:K643" si="604">SUM(I644:I646)</f>
        <v>1248.01</v>
      </c>
      <c r="J643" s="25">
        <f t="shared" si="604"/>
        <v>2691.16</v>
      </c>
      <c r="K643" s="25">
        <f t="shared" si="604"/>
        <v>3939.17</v>
      </c>
    </row>
    <row r="644" spans="1:12" ht="38.25">
      <c r="A644" s="12" t="s">
        <v>1040</v>
      </c>
      <c r="B644" s="30">
        <v>97629</v>
      </c>
      <c r="C644" s="31" t="s">
        <v>220</v>
      </c>
      <c r="D644" s="32" t="s">
        <v>113</v>
      </c>
      <c r="E644" s="18">
        <f>170*0.2*0.15</f>
        <v>5.0999999999999996</v>
      </c>
      <c r="F644" s="157">
        <v>30.61</v>
      </c>
      <c r="G644" s="157">
        <v>77.58</v>
      </c>
      <c r="H644" s="17">
        <f t="shared" ref="H644:H646" si="605">TRUNC((F644+G644),2)</f>
        <v>108.19</v>
      </c>
      <c r="I644" s="18">
        <f t="shared" ref="I644:I646" si="606">TRUNC((F644*E644),2)</f>
        <v>156.11000000000001</v>
      </c>
      <c r="J644" s="18">
        <f t="shared" ref="J644:J646" si="607">TRUNC((G644*E644),2)</f>
        <v>395.65</v>
      </c>
      <c r="K644" s="18">
        <f t="shared" ref="K644:K646" si="608">TRUNC((I644+J644),2)</f>
        <v>551.76</v>
      </c>
      <c r="L644" s="19">
        <f t="shared" ref="L644:L646" si="609">K644</f>
        <v>551.76</v>
      </c>
    </row>
    <row r="645" spans="1:12" ht="38.25">
      <c r="A645" s="12" t="s">
        <v>1041</v>
      </c>
      <c r="B645" s="33">
        <v>93358</v>
      </c>
      <c r="C645" s="34" t="s">
        <v>756</v>
      </c>
      <c r="D645" s="32" t="s">
        <v>113</v>
      </c>
      <c r="E645" s="18">
        <f>170*0.3*0.5</f>
        <v>25.5</v>
      </c>
      <c r="F645" s="157">
        <v>32.909999999999997</v>
      </c>
      <c r="G645" s="157">
        <v>73.5</v>
      </c>
      <c r="H645" s="17">
        <f t="shared" si="605"/>
        <v>106.41</v>
      </c>
      <c r="I645" s="18">
        <f t="shared" si="606"/>
        <v>839.2</v>
      </c>
      <c r="J645" s="18">
        <f t="shared" si="607"/>
        <v>1874.25</v>
      </c>
      <c r="K645" s="18">
        <f t="shared" si="608"/>
        <v>2713.45</v>
      </c>
      <c r="L645" s="19">
        <f t="shared" si="609"/>
        <v>2713.45</v>
      </c>
    </row>
    <row r="646" spans="1:12" ht="25.5">
      <c r="A646" s="12" t="s">
        <v>1042</v>
      </c>
      <c r="B646" s="33">
        <v>104737</v>
      </c>
      <c r="C646" s="34" t="s">
        <v>758</v>
      </c>
      <c r="D646" s="32" t="s">
        <v>113</v>
      </c>
      <c r="E646" s="18">
        <f>E645</f>
        <v>25.5</v>
      </c>
      <c r="F646" s="157">
        <v>9.91</v>
      </c>
      <c r="G646" s="157">
        <v>16.52</v>
      </c>
      <c r="H646" s="17">
        <f t="shared" si="605"/>
        <v>26.43</v>
      </c>
      <c r="I646" s="18">
        <f t="shared" si="606"/>
        <v>252.7</v>
      </c>
      <c r="J646" s="18">
        <f t="shared" si="607"/>
        <v>421.26</v>
      </c>
      <c r="K646" s="18">
        <f t="shared" si="608"/>
        <v>673.96</v>
      </c>
      <c r="L646" s="19">
        <f t="shared" si="609"/>
        <v>673.96</v>
      </c>
    </row>
    <row r="647" spans="1:12" ht="25.5">
      <c r="A647" s="22" t="s">
        <v>1043</v>
      </c>
      <c r="B647" s="23"/>
      <c r="C647" s="22" t="s">
        <v>1044</v>
      </c>
      <c r="D647" s="23"/>
      <c r="E647" s="24"/>
      <c r="F647" s="159"/>
      <c r="G647" s="159"/>
      <c r="H647" s="23"/>
      <c r="I647" s="25">
        <f t="shared" ref="I647:K647" si="610">SUM(I648:I650)</f>
        <v>17919.03</v>
      </c>
      <c r="J647" s="25">
        <f t="shared" si="610"/>
        <v>837.83999999999992</v>
      </c>
      <c r="K647" s="25">
        <f t="shared" si="610"/>
        <v>18756.870000000003</v>
      </c>
    </row>
    <row r="648" spans="1:12" ht="38.25">
      <c r="A648" s="12" t="s">
        <v>1045</v>
      </c>
      <c r="B648" s="13">
        <v>96985</v>
      </c>
      <c r="C648" s="14" t="s">
        <v>919</v>
      </c>
      <c r="D648" s="15" t="s">
        <v>17</v>
      </c>
      <c r="E648" s="16">
        <v>12</v>
      </c>
      <c r="F648" s="157">
        <v>62.1</v>
      </c>
      <c r="G648" s="157">
        <v>11.73</v>
      </c>
      <c r="H648" s="17">
        <f t="shared" ref="H648:H650" si="611">TRUNC((F648+G648),2)</f>
        <v>73.83</v>
      </c>
      <c r="I648" s="18">
        <f t="shared" ref="I648:I650" si="612">TRUNC((F648*E648),2)</f>
        <v>745.2</v>
      </c>
      <c r="J648" s="18">
        <f t="shared" ref="J648:J650" si="613">TRUNC((G648*E648),2)</f>
        <v>140.76</v>
      </c>
      <c r="K648" s="18">
        <f t="shared" ref="K648:K650" si="614">TRUNC((I648+J648),2)</f>
        <v>885.96</v>
      </c>
      <c r="L648" s="19">
        <f t="shared" ref="L648:L650" si="615">K648</f>
        <v>885.96</v>
      </c>
    </row>
    <row r="649" spans="1:12" ht="25.5">
      <c r="A649" s="12" t="s">
        <v>1046</v>
      </c>
      <c r="B649" s="13">
        <v>96977</v>
      </c>
      <c r="C649" s="14" t="s">
        <v>1047</v>
      </c>
      <c r="D649" s="15" t="s">
        <v>39</v>
      </c>
      <c r="E649" s="16">
        <v>257.5</v>
      </c>
      <c r="F649" s="157">
        <v>61.14</v>
      </c>
      <c r="G649" s="157">
        <v>1.55</v>
      </c>
      <c r="H649" s="17">
        <f t="shared" si="611"/>
        <v>62.69</v>
      </c>
      <c r="I649" s="18">
        <f t="shared" si="612"/>
        <v>15743.55</v>
      </c>
      <c r="J649" s="18">
        <f t="shared" si="613"/>
        <v>399.12</v>
      </c>
      <c r="K649" s="18">
        <f t="shared" si="614"/>
        <v>16142.67</v>
      </c>
      <c r="L649" s="19">
        <f t="shared" si="615"/>
        <v>16142.67</v>
      </c>
    </row>
    <row r="650" spans="1:12" ht="38.25">
      <c r="A650" s="12" t="s">
        <v>1048</v>
      </c>
      <c r="B650" s="13">
        <v>97881</v>
      </c>
      <c r="C650" s="14" t="s">
        <v>1049</v>
      </c>
      <c r="D650" s="15" t="s">
        <v>17</v>
      </c>
      <c r="E650" s="16">
        <v>12</v>
      </c>
      <c r="F650" s="157">
        <v>119.19</v>
      </c>
      <c r="G650" s="157">
        <v>24.83</v>
      </c>
      <c r="H650" s="17">
        <f t="shared" si="611"/>
        <v>144.02000000000001</v>
      </c>
      <c r="I650" s="18">
        <f t="shared" si="612"/>
        <v>1430.28</v>
      </c>
      <c r="J650" s="18">
        <f t="shared" si="613"/>
        <v>297.95999999999998</v>
      </c>
      <c r="K650" s="18">
        <f t="shared" si="614"/>
        <v>1728.24</v>
      </c>
      <c r="L650" s="19">
        <f t="shared" si="615"/>
        <v>1728.24</v>
      </c>
    </row>
    <row r="651" spans="1:12" ht="12.75">
      <c r="A651" s="22" t="s">
        <v>1050</v>
      </c>
      <c r="B651" s="23"/>
      <c r="C651" s="22" t="s">
        <v>1051</v>
      </c>
      <c r="D651" s="23"/>
      <c r="E651" s="24"/>
      <c r="F651" s="159"/>
      <c r="G651" s="159"/>
      <c r="H651" s="23"/>
      <c r="I651" s="25">
        <f t="shared" ref="I651:K651" si="616">SUM(I652:I655)</f>
        <v>11000</v>
      </c>
      <c r="J651" s="25">
        <f t="shared" si="616"/>
        <v>9105.65</v>
      </c>
      <c r="K651" s="25">
        <f t="shared" si="616"/>
        <v>20105.649999999998</v>
      </c>
    </row>
    <row r="652" spans="1:12" ht="38.25">
      <c r="A652" s="12" t="s">
        <v>1052</v>
      </c>
      <c r="B652" s="13">
        <v>96984</v>
      </c>
      <c r="C652" s="14" t="s">
        <v>1053</v>
      </c>
      <c r="D652" s="15" t="s">
        <v>17</v>
      </c>
      <c r="E652" s="16">
        <v>9</v>
      </c>
      <c r="F652" s="157">
        <v>35.49</v>
      </c>
      <c r="G652" s="157">
        <v>35.22</v>
      </c>
      <c r="H652" s="17">
        <f t="shared" ref="H652:H655" si="617">TRUNC((F652+G652),2)</f>
        <v>70.709999999999994</v>
      </c>
      <c r="I652" s="18">
        <f t="shared" ref="I652:I655" si="618">TRUNC((F652*E652),2)</f>
        <v>319.41000000000003</v>
      </c>
      <c r="J652" s="18">
        <f t="shared" ref="J652:J655" si="619">TRUNC((G652*E652),2)</f>
        <v>316.98</v>
      </c>
      <c r="K652" s="18">
        <f t="shared" ref="K652:K655" si="620">TRUNC((I652+J652),2)</f>
        <v>636.39</v>
      </c>
      <c r="L652" s="19">
        <f t="shared" ref="L652:L655" si="621">K652</f>
        <v>636.39</v>
      </c>
    </row>
    <row r="653" spans="1:12" ht="25.5">
      <c r="A653" s="12" t="s">
        <v>1054</v>
      </c>
      <c r="B653" s="13" t="s">
        <v>1055</v>
      </c>
      <c r="C653" s="14" t="s">
        <v>1056</v>
      </c>
      <c r="D653" s="15" t="s">
        <v>17</v>
      </c>
      <c r="E653" s="16">
        <v>55</v>
      </c>
      <c r="F653" s="157">
        <v>16.399999999999999</v>
      </c>
      <c r="G653" s="157">
        <v>11.81</v>
      </c>
      <c r="H653" s="17">
        <f t="shared" si="617"/>
        <v>28.21</v>
      </c>
      <c r="I653" s="18">
        <f t="shared" si="618"/>
        <v>902</v>
      </c>
      <c r="J653" s="18">
        <f t="shared" si="619"/>
        <v>649.54999999999995</v>
      </c>
      <c r="K653" s="18">
        <f t="shared" si="620"/>
        <v>1551.55</v>
      </c>
      <c r="L653" s="19">
        <f t="shared" si="621"/>
        <v>1551.55</v>
      </c>
    </row>
    <row r="654" spans="1:12" ht="36">
      <c r="A654" s="12" t="s">
        <v>1057</v>
      </c>
      <c r="B654" s="13" t="s">
        <v>1058</v>
      </c>
      <c r="C654" s="14" t="s">
        <v>1059</v>
      </c>
      <c r="D654" s="15" t="s">
        <v>39</v>
      </c>
      <c r="E654" s="16">
        <v>499.4</v>
      </c>
      <c r="F654" s="157">
        <v>18.07</v>
      </c>
      <c r="G654" s="157">
        <v>15.73</v>
      </c>
      <c r="H654" s="17">
        <f t="shared" si="617"/>
        <v>33.799999999999997</v>
      </c>
      <c r="I654" s="18">
        <f t="shared" si="618"/>
        <v>9024.15</v>
      </c>
      <c r="J654" s="18">
        <f t="shared" si="619"/>
        <v>7855.56</v>
      </c>
      <c r="K654" s="18">
        <f t="shared" si="620"/>
        <v>16879.71</v>
      </c>
      <c r="L654" s="19">
        <f t="shared" si="621"/>
        <v>16879.71</v>
      </c>
    </row>
    <row r="655" spans="1:12" ht="25.5">
      <c r="A655" s="12" t="s">
        <v>1060</v>
      </c>
      <c r="B655" s="13" t="s">
        <v>1061</v>
      </c>
      <c r="C655" s="14" t="s">
        <v>1062</v>
      </c>
      <c r="D655" s="15" t="s">
        <v>17</v>
      </c>
      <c r="E655" s="16">
        <v>12</v>
      </c>
      <c r="F655" s="157">
        <v>62.87</v>
      </c>
      <c r="G655" s="157">
        <v>23.63</v>
      </c>
      <c r="H655" s="17">
        <f t="shared" si="617"/>
        <v>86.5</v>
      </c>
      <c r="I655" s="18">
        <f t="shared" si="618"/>
        <v>754.44</v>
      </c>
      <c r="J655" s="18">
        <f t="shared" si="619"/>
        <v>283.56</v>
      </c>
      <c r="K655" s="18">
        <f t="shared" si="620"/>
        <v>1038</v>
      </c>
      <c r="L655" s="19">
        <f t="shared" si="621"/>
        <v>1038</v>
      </c>
    </row>
    <row r="656" spans="1:12" ht="12.75">
      <c r="A656" s="6" t="s">
        <v>1063</v>
      </c>
      <c r="B656" s="7"/>
      <c r="C656" s="6" t="s">
        <v>1064</v>
      </c>
      <c r="D656" s="7"/>
      <c r="E656" s="8"/>
      <c r="F656" s="158"/>
      <c r="G656" s="158"/>
      <c r="H656" s="7"/>
      <c r="I656" s="9">
        <f t="shared" ref="I656:K656" si="622">I657+I660+I664</f>
        <v>49871.87</v>
      </c>
      <c r="J656" s="9">
        <f t="shared" si="622"/>
        <v>9471.99</v>
      </c>
      <c r="K656" s="9">
        <f t="shared" si="622"/>
        <v>59343.86</v>
      </c>
    </row>
    <row r="657" spans="1:12" ht="12.75">
      <c r="A657" s="22" t="s">
        <v>1065</v>
      </c>
      <c r="B657" s="23"/>
      <c r="C657" s="22" t="s">
        <v>1066</v>
      </c>
      <c r="D657" s="23"/>
      <c r="E657" s="24"/>
      <c r="F657" s="159"/>
      <c r="G657" s="159"/>
      <c r="H657" s="23"/>
      <c r="I657" s="25">
        <f t="shared" ref="I657:K657" si="623">SUM(I658:I659)</f>
        <v>5293.17</v>
      </c>
      <c r="J657" s="25">
        <f t="shared" si="623"/>
        <v>237.54000000000002</v>
      </c>
      <c r="K657" s="25">
        <f t="shared" si="623"/>
        <v>5530.71</v>
      </c>
    </row>
    <row r="658" spans="1:12" ht="38.25">
      <c r="A658" s="12" t="s">
        <v>1067</v>
      </c>
      <c r="B658" s="13" t="s">
        <v>1068</v>
      </c>
      <c r="C658" s="14" t="s">
        <v>1069</v>
      </c>
      <c r="D658" s="15" t="s">
        <v>17</v>
      </c>
      <c r="E658" s="16">
        <v>5</v>
      </c>
      <c r="F658" s="157">
        <v>811.49</v>
      </c>
      <c r="G658" s="157">
        <v>37.81</v>
      </c>
      <c r="H658" s="17">
        <f t="shared" ref="H658:H659" si="624">TRUNC((F658+G658),2)</f>
        <v>849.3</v>
      </c>
      <c r="I658" s="18">
        <f t="shared" ref="I658:I659" si="625">TRUNC((F658*E658),2)</f>
        <v>4057.45</v>
      </c>
      <c r="J658" s="18">
        <f t="shared" ref="J658:J659" si="626">TRUNC((G658*E658),2)</f>
        <v>189.05</v>
      </c>
      <c r="K658" s="18">
        <f t="shared" ref="K658:K659" si="627">TRUNC((I658+J658),2)</f>
        <v>4246.5</v>
      </c>
      <c r="L658" s="19">
        <f t="shared" ref="L658:L659" si="628">K658</f>
        <v>4246.5</v>
      </c>
    </row>
    <row r="659" spans="1:12" ht="25.5">
      <c r="A659" s="12" t="s">
        <v>1070</v>
      </c>
      <c r="B659" s="13" t="s">
        <v>1071</v>
      </c>
      <c r="C659" s="14" t="s">
        <v>1072</v>
      </c>
      <c r="D659" s="15" t="s">
        <v>17</v>
      </c>
      <c r="E659" s="16">
        <v>1</v>
      </c>
      <c r="F659" s="157">
        <v>1235.72</v>
      </c>
      <c r="G659" s="157">
        <v>48.49</v>
      </c>
      <c r="H659" s="17">
        <f t="shared" si="624"/>
        <v>1284.21</v>
      </c>
      <c r="I659" s="18">
        <f t="shared" si="625"/>
        <v>1235.72</v>
      </c>
      <c r="J659" s="18">
        <f t="shared" si="626"/>
        <v>48.49</v>
      </c>
      <c r="K659" s="18">
        <f t="shared" si="627"/>
        <v>1284.21</v>
      </c>
      <c r="L659" s="19">
        <f t="shared" si="628"/>
        <v>1284.21</v>
      </c>
    </row>
    <row r="660" spans="1:12" ht="12.75">
      <c r="A660" s="22" t="s">
        <v>1073</v>
      </c>
      <c r="B660" s="23"/>
      <c r="C660" s="22" t="s">
        <v>948</v>
      </c>
      <c r="D660" s="23"/>
      <c r="E660" s="24"/>
      <c r="F660" s="159"/>
      <c r="G660" s="159"/>
      <c r="H660" s="23"/>
      <c r="I660" s="25">
        <f t="shared" ref="I660:K660" si="629">SUM(I661:I663)</f>
        <v>36437.550000000003</v>
      </c>
      <c r="J660" s="25">
        <f t="shared" si="629"/>
        <v>7441.25</v>
      </c>
      <c r="K660" s="25">
        <f t="shared" si="629"/>
        <v>43878.8</v>
      </c>
    </row>
    <row r="661" spans="1:12" ht="38.25">
      <c r="A661" s="12" t="s">
        <v>1074</v>
      </c>
      <c r="B661" s="13">
        <v>98297</v>
      </c>
      <c r="C661" s="14" t="s">
        <v>1075</v>
      </c>
      <c r="D661" s="15" t="s">
        <v>39</v>
      </c>
      <c r="E661" s="16">
        <v>3200</v>
      </c>
      <c r="F661" s="157">
        <v>8.75</v>
      </c>
      <c r="G661" s="157">
        <v>0.21</v>
      </c>
      <c r="H661" s="17">
        <f t="shared" ref="H661:H663" si="630">TRUNC((F661+G661),2)</f>
        <v>8.9600000000000009</v>
      </c>
      <c r="I661" s="18">
        <f t="shared" ref="I661:I663" si="631">TRUNC((F661*E661),2)</f>
        <v>28000</v>
      </c>
      <c r="J661" s="18">
        <f t="shared" ref="J661:J663" si="632">TRUNC((G661*E661),2)</f>
        <v>672</v>
      </c>
      <c r="K661" s="18">
        <f t="shared" ref="K661:K663" si="633">TRUNC((I661+J661),2)</f>
        <v>28672</v>
      </c>
      <c r="L661" s="19">
        <f t="shared" ref="L661:L663" si="634">K661</f>
        <v>28672</v>
      </c>
    </row>
    <row r="662" spans="1:12" ht="51">
      <c r="A662" s="12" t="s">
        <v>1076</v>
      </c>
      <c r="B662" s="13" t="s">
        <v>1077</v>
      </c>
      <c r="C662" s="14" t="s">
        <v>1078</v>
      </c>
      <c r="D662" s="15" t="s">
        <v>39</v>
      </c>
      <c r="E662" s="16">
        <v>150</v>
      </c>
      <c r="F662" s="157">
        <v>19.78</v>
      </c>
      <c r="G662" s="157">
        <v>10.36</v>
      </c>
      <c r="H662" s="17">
        <f t="shared" si="630"/>
        <v>30.14</v>
      </c>
      <c r="I662" s="18">
        <f t="shared" si="631"/>
        <v>2967</v>
      </c>
      <c r="J662" s="18">
        <f t="shared" si="632"/>
        <v>1554</v>
      </c>
      <c r="K662" s="18">
        <f t="shared" si="633"/>
        <v>4521</v>
      </c>
      <c r="L662" s="19">
        <f t="shared" si="634"/>
        <v>4521</v>
      </c>
    </row>
    <row r="663" spans="1:12" ht="63.75">
      <c r="A663" s="12" t="s">
        <v>1079</v>
      </c>
      <c r="B663" s="13" t="s">
        <v>985</v>
      </c>
      <c r="C663" s="14" t="s">
        <v>986</v>
      </c>
      <c r="D663" s="15" t="s">
        <v>39</v>
      </c>
      <c r="E663" s="16">
        <v>115</v>
      </c>
      <c r="F663" s="157">
        <v>47.57</v>
      </c>
      <c r="G663" s="157">
        <v>45.35</v>
      </c>
      <c r="H663" s="17">
        <f t="shared" si="630"/>
        <v>92.92</v>
      </c>
      <c r="I663" s="18">
        <f t="shared" si="631"/>
        <v>5470.55</v>
      </c>
      <c r="J663" s="18">
        <f t="shared" si="632"/>
        <v>5215.25</v>
      </c>
      <c r="K663" s="18">
        <f t="shared" si="633"/>
        <v>10685.8</v>
      </c>
      <c r="L663" s="19">
        <f t="shared" si="634"/>
        <v>10685.8</v>
      </c>
    </row>
    <row r="664" spans="1:12" ht="12.75">
      <c r="A664" s="22" t="s">
        <v>1080</v>
      </c>
      <c r="B664" s="23"/>
      <c r="C664" s="22" t="s">
        <v>1081</v>
      </c>
      <c r="D664" s="23"/>
      <c r="E664" s="24"/>
      <c r="F664" s="159"/>
      <c r="G664" s="159"/>
      <c r="H664" s="23"/>
      <c r="I664" s="25">
        <f t="shared" ref="I664:K664" si="635">SUM(I665:I667)</f>
        <v>8141.15</v>
      </c>
      <c r="J664" s="25">
        <f t="shared" si="635"/>
        <v>1793.2</v>
      </c>
      <c r="K664" s="25">
        <f t="shared" si="635"/>
        <v>9934.35</v>
      </c>
    </row>
    <row r="665" spans="1:12" ht="51">
      <c r="A665" s="12" t="s">
        <v>1082</v>
      </c>
      <c r="B665" s="13" t="s">
        <v>1083</v>
      </c>
      <c r="C665" s="14" t="s">
        <v>1084</v>
      </c>
      <c r="D665" s="15" t="s">
        <v>17</v>
      </c>
      <c r="E665" s="16">
        <v>53</v>
      </c>
      <c r="F665" s="157">
        <v>47.6</v>
      </c>
      <c r="G665" s="157">
        <v>31.73</v>
      </c>
      <c r="H665" s="17">
        <f t="shared" ref="H665:H667" si="636">TRUNC((F665+G665),2)</f>
        <v>79.33</v>
      </c>
      <c r="I665" s="18">
        <f t="shared" ref="I665:I667" si="637">TRUNC((F665*E665),2)</f>
        <v>2522.8000000000002</v>
      </c>
      <c r="J665" s="18">
        <f t="shared" ref="J665:J667" si="638">TRUNC((G665*E665),2)</f>
        <v>1681.69</v>
      </c>
      <c r="K665" s="18">
        <f t="shared" ref="K665:K667" si="639">TRUNC((I665+J665),2)</f>
        <v>4204.49</v>
      </c>
      <c r="L665" s="19">
        <f t="shared" ref="L665:L667" si="640">K665</f>
        <v>4204.49</v>
      </c>
    </row>
    <row r="666" spans="1:12" ht="25.5">
      <c r="A666" s="12" t="s">
        <v>1085</v>
      </c>
      <c r="B666" s="13" t="s">
        <v>1086</v>
      </c>
      <c r="C666" s="14" t="s">
        <v>1087</v>
      </c>
      <c r="D666" s="15" t="s">
        <v>17</v>
      </c>
      <c r="E666" s="16">
        <v>53</v>
      </c>
      <c r="F666" s="157">
        <v>56.45</v>
      </c>
      <c r="G666" s="157">
        <v>0</v>
      </c>
      <c r="H666" s="17">
        <f t="shared" si="636"/>
        <v>56.45</v>
      </c>
      <c r="I666" s="18">
        <f t="shared" si="637"/>
        <v>2991.85</v>
      </c>
      <c r="J666" s="18">
        <f t="shared" si="638"/>
        <v>0</v>
      </c>
      <c r="K666" s="18">
        <f t="shared" si="639"/>
        <v>2991.85</v>
      </c>
      <c r="L666" s="19">
        <f t="shared" si="640"/>
        <v>2991.85</v>
      </c>
    </row>
    <row r="667" spans="1:12" ht="36">
      <c r="A667" s="12" t="s">
        <v>1088</v>
      </c>
      <c r="B667" s="13" t="s">
        <v>1089</v>
      </c>
      <c r="C667" s="14" t="s">
        <v>1090</v>
      </c>
      <c r="D667" s="15" t="s">
        <v>17</v>
      </c>
      <c r="E667" s="16">
        <v>3</v>
      </c>
      <c r="F667" s="157">
        <v>875.5</v>
      </c>
      <c r="G667" s="157">
        <v>37.17</v>
      </c>
      <c r="H667" s="17">
        <f t="shared" si="636"/>
        <v>912.67</v>
      </c>
      <c r="I667" s="18">
        <f t="shared" si="637"/>
        <v>2626.5</v>
      </c>
      <c r="J667" s="18">
        <f t="shared" si="638"/>
        <v>111.51</v>
      </c>
      <c r="K667" s="18">
        <f t="shared" si="639"/>
        <v>2738.01</v>
      </c>
      <c r="L667" s="19">
        <f t="shared" si="640"/>
        <v>2738.01</v>
      </c>
    </row>
    <row r="668" spans="1:12" ht="12.75">
      <c r="A668" s="6" t="s">
        <v>1091</v>
      </c>
      <c r="B668" s="7"/>
      <c r="C668" s="6" t="s">
        <v>1092</v>
      </c>
      <c r="D668" s="7"/>
      <c r="E668" s="8"/>
      <c r="F668" s="158"/>
      <c r="G668" s="158"/>
      <c r="H668" s="7"/>
      <c r="I668" s="9">
        <f t="shared" ref="I668:K668" si="641">I669+I673+I677</f>
        <v>37625.99</v>
      </c>
      <c r="J668" s="9">
        <f t="shared" si="641"/>
        <v>25328.07</v>
      </c>
      <c r="K668" s="9">
        <f t="shared" si="641"/>
        <v>62954.06</v>
      </c>
    </row>
    <row r="669" spans="1:12" ht="12.75">
      <c r="A669" s="22" t="s">
        <v>1093</v>
      </c>
      <c r="B669" s="23"/>
      <c r="C669" s="22" t="s">
        <v>1094</v>
      </c>
      <c r="D669" s="23"/>
      <c r="E669" s="24"/>
      <c r="F669" s="159"/>
      <c r="G669" s="159"/>
      <c r="H669" s="23"/>
      <c r="I669" s="25">
        <f t="shared" ref="I669:K669" si="642">SUM(I670:I672)</f>
        <v>16154.839999999998</v>
      </c>
      <c r="J669" s="25">
        <f t="shared" si="642"/>
        <v>8404.67</v>
      </c>
      <c r="K669" s="25">
        <f t="shared" si="642"/>
        <v>24559.51</v>
      </c>
    </row>
    <row r="670" spans="1:12" ht="36">
      <c r="A670" s="12" t="s">
        <v>1095</v>
      </c>
      <c r="B670" s="30" t="s">
        <v>1096</v>
      </c>
      <c r="C670" s="31" t="s">
        <v>1097</v>
      </c>
      <c r="D670" s="32" t="s">
        <v>24</v>
      </c>
      <c r="E670" s="18">
        <v>147.19</v>
      </c>
      <c r="F670" s="157">
        <v>93.07</v>
      </c>
      <c r="G670" s="157">
        <v>19.84</v>
      </c>
      <c r="H670" s="17">
        <f t="shared" ref="H670:H672" si="643">TRUNC((F670+G670),2)</f>
        <v>112.91</v>
      </c>
      <c r="I670" s="18">
        <f t="shared" ref="I670:I672" si="644">TRUNC((F670*E670),2)</f>
        <v>13698.97</v>
      </c>
      <c r="J670" s="18">
        <f t="shared" ref="J670:J672" si="645">TRUNC((G670*E670),2)</f>
        <v>2920.24</v>
      </c>
      <c r="K670" s="18">
        <f t="shared" ref="K670:K672" si="646">TRUNC((I670+J670),2)</f>
        <v>16619.21</v>
      </c>
      <c r="L670" s="19">
        <f t="shared" ref="L670:L672" si="647">K670</f>
        <v>16619.21</v>
      </c>
    </row>
    <row r="671" spans="1:12" ht="25.5">
      <c r="A671" s="12" t="s">
        <v>1098</v>
      </c>
      <c r="B671" s="30" t="s">
        <v>1099</v>
      </c>
      <c r="C671" s="31" t="s">
        <v>1100</v>
      </c>
      <c r="D671" s="32" t="s">
        <v>113</v>
      </c>
      <c r="E671" s="18">
        <v>44.29</v>
      </c>
      <c r="F671" s="157">
        <v>20.8</v>
      </c>
      <c r="G671" s="157">
        <v>46.45</v>
      </c>
      <c r="H671" s="17">
        <f t="shared" si="643"/>
        <v>67.25</v>
      </c>
      <c r="I671" s="18">
        <f t="shared" si="644"/>
        <v>921.23</v>
      </c>
      <c r="J671" s="18">
        <f t="shared" si="645"/>
        <v>2057.27</v>
      </c>
      <c r="K671" s="18">
        <f t="shared" si="646"/>
        <v>2978.5</v>
      </c>
      <c r="L671" s="19">
        <f t="shared" si="647"/>
        <v>2978.5</v>
      </c>
    </row>
    <row r="672" spans="1:12" ht="25.5">
      <c r="A672" s="12" t="s">
        <v>1101</v>
      </c>
      <c r="B672" s="30" t="s">
        <v>1102</v>
      </c>
      <c r="C672" s="31" t="s">
        <v>1103</v>
      </c>
      <c r="D672" s="32" t="s">
        <v>113</v>
      </c>
      <c r="E672" s="18">
        <v>44.29</v>
      </c>
      <c r="F672" s="157">
        <v>34.65</v>
      </c>
      <c r="G672" s="157">
        <v>77.38</v>
      </c>
      <c r="H672" s="17">
        <f t="shared" si="643"/>
        <v>112.03</v>
      </c>
      <c r="I672" s="18">
        <f t="shared" si="644"/>
        <v>1534.64</v>
      </c>
      <c r="J672" s="18">
        <f t="shared" si="645"/>
        <v>3427.16</v>
      </c>
      <c r="K672" s="18">
        <f t="shared" si="646"/>
        <v>4961.8</v>
      </c>
      <c r="L672" s="19">
        <f t="shared" si="647"/>
        <v>4961.8</v>
      </c>
    </row>
    <row r="673" spans="1:12" ht="12.75">
      <c r="A673" s="22" t="s">
        <v>1104</v>
      </c>
      <c r="B673" s="23"/>
      <c r="C673" s="22" t="s">
        <v>1105</v>
      </c>
      <c r="D673" s="23"/>
      <c r="E673" s="24"/>
      <c r="F673" s="159"/>
      <c r="G673" s="159"/>
      <c r="H673" s="23"/>
      <c r="I673" s="25">
        <f t="shared" ref="I673:K673" si="648">SUM(I674:I676)</f>
        <v>13307.289999999999</v>
      </c>
      <c r="J673" s="25">
        <f t="shared" si="648"/>
        <v>9615.1200000000008</v>
      </c>
      <c r="K673" s="25">
        <f t="shared" si="648"/>
        <v>22922.409999999996</v>
      </c>
    </row>
    <row r="674" spans="1:12" ht="63.75">
      <c r="A674" s="12" t="s">
        <v>1106</v>
      </c>
      <c r="B674" s="13">
        <v>87700</v>
      </c>
      <c r="C674" s="14" t="s">
        <v>1107</v>
      </c>
      <c r="D674" s="15" t="s">
        <v>24</v>
      </c>
      <c r="E674" s="16">
        <v>309.66000000000003</v>
      </c>
      <c r="F674" s="157">
        <v>37.43</v>
      </c>
      <c r="G674" s="157">
        <v>18.670000000000002</v>
      </c>
      <c r="H674" s="17">
        <f t="shared" ref="H674:H676" si="649">TRUNC((F674+G674),2)</f>
        <v>56.1</v>
      </c>
      <c r="I674" s="18">
        <f t="shared" ref="I674:I676" si="650">TRUNC((F674*E674),2)</f>
        <v>11590.57</v>
      </c>
      <c r="J674" s="18">
        <f t="shared" ref="J674:J676" si="651">TRUNC((G674*E674),2)</f>
        <v>5781.35</v>
      </c>
      <c r="K674" s="18">
        <f t="shared" ref="K674:K676" si="652">TRUNC((I674+J674),2)</f>
        <v>17371.919999999998</v>
      </c>
      <c r="L674" s="19">
        <f t="shared" ref="L674:L676" si="653">K674</f>
        <v>17371.919999999998</v>
      </c>
    </row>
    <row r="675" spans="1:12" ht="25.5">
      <c r="A675" s="12" t="s">
        <v>1108</v>
      </c>
      <c r="B675" s="13" t="s">
        <v>1099</v>
      </c>
      <c r="C675" s="14" t="s">
        <v>1100</v>
      </c>
      <c r="D675" s="15" t="s">
        <v>113</v>
      </c>
      <c r="E675" s="16">
        <v>30.96</v>
      </c>
      <c r="F675" s="157">
        <v>20.8</v>
      </c>
      <c r="G675" s="157">
        <v>46.45</v>
      </c>
      <c r="H675" s="17">
        <f t="shared" si="649"/>
        <v>67.25</v>
      </c>
      <c r="I675" s="18">
        <f t="shared" si="650"/>
        <v>643.96</v>
      </c>
      <c r="J675" s="18">
        <f t="shared" si="651"/>
        <v>1438.09</v>
      </c>
      <c r="K675" s="18">
        <f t="shared" si="652"/>
        <v>2082.0500000000002</v>
      </c>
      <c r="L675" s="19">
        <f t="shared" si="653"/>
        <v>2082.0500000000002</v>
      </c>
    </row>
    <row r="676" spans="1:12" ht="25.5">
      <c r="A676" s="12" t="s">
        <v>1109</v>
      </c>
      <c r="B676" s="13" t="s">
        <v>1102</v>
      </c>
      <c r="C676" s="14" t="s">
        <v>1103</v>
      </c>
      <c r="D676" s="15" t="s">
        <v>113</v>
      </c>
      <c r="E676" s="16">
        <v>30.96</v>
      </c>
      <c r="F676" s="157">
        <v>34.65</v>
      </c>
      <c r="G676" s="157">
        <v>77.38</v>
      </c>
      <c r="H676" s="17">
        <f t="shared" si="649"/>
        <v>112.03</v>
      </c>
      <c r="I676" s="18">
        <f t="shared" si="650"/>
        <v>1072.76</v>
      </c>
      <c r="J676" s="18">
        <f t="shared" si="651"/>
        <v>2395.6799999999998</v>
      </c>
      <c r="K676" s="18">
        <f t="shared" si="652"/>
        <v>3468.44</v>
      </c>
      <c r="L676" s="19">
        <f t="shared" si="653"/>
        <v>3468.44</v>
      </c>
    </row>
    <row r="677" spans="1:12" ht="12.75">
      <c r="A677" s="22" t="s">
        <v>1110</v>
      </c>
      <c r="B677" s="23"/>
      <c r="C677" s="22" t="s">
        <v>1111</v>
      </c>
      <c r="D677" s="23"/>
      <c r="E677" s="24"/>
      <c r="F677" s="159"/>
      <c r="G677" s="159"/>
      <c r="H677" s="23"/>
      <c r="I677" s="25">
        <f t="shared" ref="I677:K677" si="654">SUM(I678:I680)</f>
        <v>8163.8600000000006</v>
      </c>
      <c r="J677" s="25">
        <f t="shared" si="654"/>
        <v>7308.28</v>
      </c>
      <c r="K677" s="25">
        <f t="shared" si="654"/>
        <v>15472.14</v>
      </c>
    </row>
    <row r="678" spans="1:12" ht="63.75">
      <c r="A678" s="12" t="s">
        <v>1112</v>
      </c>
      <c r="B678" s="13">
        <v>87700</v>
      </c>
      <c r="C678" s="14" t="s">
        <v>1107</v>
      </c>
      <c r="D678" s="15" t="s">
        <v>24</v>
      </c>
      <c r="E678" s="16">
        <v>168.26</v>
      </c>
      <c r="F678" s="157">
        <v>37.43</v>
      </c>
      <c r="G678" s="157">
        <v>18.670000000000002</v>
      </c>
      <c r="H678" s="17">
        <f t="shared" ref="H678:H680" si="655">TRUNC((F678+G678),2)</f>
        <v>56.1</v>
      </c>
      <c r="I678" s="18">
        <f t="shared" ref="I678:I680" si="656">TRUNC((F678*E678),2)</f>
        <v>6297.97</v>
      </c>
      <c r="J678" s="18">
        <f t="shared" ref="J678:J680" si="657">TRUNC((G678*E678),2)</f>
        <v>3141.41</v>
      </c>
      <c r="K678" s="18">
        <f t="shared" ref="K678:K680" si="658">TRUNC((I678+J678),2)</f>
        <v>9439.3799999999992</v>
      </c>
      <c r="L678" s="19">
        <f t="shared" ref="L678:L680" si="659">K678</f>
        <v>9439.3799999999992</v>
      </c>
    </row>
    <row r="679" spans="1:12" ht="25.5">
      <c r="A679" s="12" t="s">
        <v>1113</v>
      </c>
      <c r="B679" s="13" t="s">
        <v>1099</v>
      </c>
      <c r="C679" s="14" t="s">
        <v>1100</v>
      </c>
      <c r="D679" s="15" t="s">
        <v>113</v>
      </c>
      <c r="E679" s="16">
        <v>33.65</v>
      </c>
      <c r="F679" s="157">
        <v>20.8</v>
      </c>
      <c r="G679" s="157">
        <v>46.45</v>
      </c>
      <c r="H679" s="17">
        <f t="shared" si="655"/>
        <v>67.25</v>
      </c>
      <c r="I679" s="18">
        <f t="shared" si="656"/>
        <v>699.92</v>
      </c>
      <c r="J679" s="18">
        <f t="shared" si="657"/>
        <v>1563.04</v>
      </c>
      <c r="K679" s="18">
        <f t="shared" si="658"/>
        <v>2262.96</v>
      </c>
      <c r="L679" s="19">
        <f t="shared" si="659"/>
        <v>2262.96</v>
      </c>
    </row>
    <row r="680" spans="1:12" ht="25.5">
      <c r="A680" s="12" t="s">
        <v>1114</v>
      </c>
      <c r="B680" s="13" t="s">
        <v>1102</v>
      </c>
      <c r="C680" s="14" t="s">
        <v>1103</v>
      </c>
      <c r="D680" s="15" t="s">
        <v>113</v>
      </c>
      <c r="E680" s="16">
        <v>33.65</v>
      </c>
      <c r="F680" s="157">
        <v>34.65</v>
      </c>
      <c r="G680" s="157">
        <v>77.38</v>
      </c>
      <c r="H680" s="17">
        <f t="shared" si="655"/>
        <v>112.03</v>
      </c>
      <c r="I680" s="18">
        <f t="shared" si="656"/>
        <v>1165.97</v>
      </c>
      <c r="J680" s="18">
        <f t="shared" si="657"/>
        <v>2603.83</v>
      </c>
      <c r="K680" s="18">
        <f t="shared" si="658"/>
        <v>3769.8</v>
      </c>
      <c r="L680" s="19">
        <f t="shared" si="659"/>
        <v>3769.8</v>
      </c>
    </row>
    <row r="681" spans="1:12" ht="12.75">
      <c r="A681" s="6" t="s">
        <v>1115</v>
      </c>
      <c r="B681" s="7"/>
      <c r="C681" s="6" t="s">
        <v>1116</v>
      </c>
      <c r="D681" s="7"/>
      <c r="E681" s="8"/>
      <c r="F681" s="158"/>
      <c r="G681" s="158"/>
      <c r="H681" s="7"/>
      <c r="I681" s="9">
        <f t="shared" ref="I681:K681" si="660">I682+I687+I692</f>
        <v>4970.51</v>
      </c>
      <c r="J681" s="9">
        <f t="shared" si="660"/>
        <v>2296.2800000000002</v>
      </c>
      <c r="K681" s="9">
        <f t="shared" si="660"/>
        <v>7266.7899999999991</v>
      </c>
    </row>
    <row r="682" spans="1:12" ht="12.75">
      <c r="A682" s="22" t="s">
        <v>1117</v>
      </c>
      <c r="B682" s="23"/>
      <c r="C682" s="22" t="s">
        <v>1118</v>
      </c>
      <c r="D682" s="23"/>
      <c r="E682" s="24"/>
      <c r="F682" s="159"/>
      <c r="G682" s="159"/>
      <c r="H682" s="23"/>
      <c r="I682" s="25">
        <f t="shared" ref="I682:K682" si="661">SUM(I683:I686)</f>
        <v>883.43</v>
      </c>
      <c r="J682" s="25">
        <f t="shared" si="661"/>
        <v>422.55</v>
      </c>
      <c r="K682" s="25">
        <f t="shared" si="661"/>
        <v>1305.98</v>
      </c>
    </row>
    <row r="683" spans="1:12" ht="25.5">
      <c r="A683" s="12" t="s">
        <v>1119</v>
      </c>
      <c r="B683" s="13" t="s">
        <v>1099</v>
      </c>
      <c r="C683" s="14" t="s">
        <v>1100</v>
      </c>
      <c r="D683" s="15" t="s">
        <v>113</v>
      </c>
      <c r="E683" s="16">
        <v>2.5</v>
      </c>
      <c r="F683" s="157">
        <v>20.8</v>
      </c>
      <c r="G683" s="157">
        <v>46.45</v>
      </c>
      <c r="H683" s="17">
        <f t="shared" ref="H683:H686" si="662">TRUNC((F683+G683),2)</f>
        <v>67.25</v>
      </c>
      <c r="I683" s="18">
        <f t="shared" ref="I683:I686" si="663">TRUNC((F683*E683),2)</f>
        <v>52</v>
      </c>
      <c r="J683" s="18">
        <f t="shared" ref="J683:J686" si="664">TRUNC((G683*E683),2)</f>
        <v>116.12</v>
      </c>
      <c r="K683" s="18">
        <f t="shared" ref="K683:K686" si="665">TRUNC((I683+J683),2)</f>
        <v>168.12</v>
      </c>
      <c r="L683" s="19">
        <f t="shared" ref="L683:L686" si="666">K683</f>
        <v>168.12</v>
      </c>
    </row>
    <row r="684" spans="1:12" ht="25.5">
      <c r="A684" s="12" t="s">
        <v>1120</v>
      </c>
      <c r="B684" s="13" t="s">
        <v>1102</v>
      </c>
      <c r="C684" s="14" t="s">
        <v>1103</v>
      </c>
      <c r="D684" s="15" t="s">
        <v>113</v>
      </c>
      <c r="E684" s="16">
        <v>2.5</v>
      </c>
      <c r="F684" s="157">
        <v>34.65</v>
      </c>
      <c r="G684" s="157">
        <v>77.38</v>
      </c>
      <c r="H684" s="17">
        <f t="shared" si="662"/>
        <v>112.03</v>
      </c>
      <c r="I684" s="18">
        <f t="shared" si="663"/>
        <v>86.62</v>
      </c>
      <c r="J684" s="18">
        <f t="shared" si="664"/>
        <v>193.45</v>
      </c>
      <c r="K684" s="18">
        <f t="shared" si="665"/>
        <v>280.07</v>
      </c>
      <c r="L684" s="19">
        <f t="shared" si="666"/>
        <v>280.07</v>
      </c>
    </row>
    <row r="685" spans="1:12" ht="51">
      <c r="A685" s="12" t="s">
        <v>1121</v>
      </c>
      <c r="B685" s="13">
        <v>94993</v>
      </c>
      <c r="C685" s="14" t="s">
        <v>1122</v>
      </c>
      <c r="D685" s="15" t="s">
        <v>24</v>
      </c>
      <c r="E685" s="16">
        <v>10</v>
      </c>
      <c r="F685" s="157">
        <v>66.430000000000007</v>
      </c>
      <c r="G685" s="157">
        <v>7.6</v>
      </c>
      <c r="H685" s="17">
        <f t="shared" si="662"/>
        <v>74.03</v>
      </c>
      <c r="I685" s="18">
        <f t="shared" si="663"/>
        <v>664.3</v>
      </c>
      <c r="J685" s="18">
        <f t="shared" si="664"/>
        <v>76</v>
      </c>
      <c r="K685" s="18">
        <f t="shared" si="665"/>
        <v>740.3</v>
      </c>
      <c r="L685" s="19">
        <f t="shared" si="666"/>
        <v>740.3</v>
      </c>
    </row>
    <row r="686" spans="1:12" ht="51">
      <c r="A686" s="12" t="s">
        <v>1123</v>
      </c>
      <c r="B686" s="13">
        <v>89470</v>
      </c>
      <c r="C686" s="14" t="s">
        <v>1124</v>
      </c>
      <c r="D686" s="15" t="s">
        <v>24</v>
      </c>
      <c r="E686" s="16">
        <v>1.25</v>
      </c>
      <c r="F686" s="157">
        <v>64.41</v>
      </c>
      <c r="G686" s="157">
        <v>29.59</v>
      </c>
      <c r="H686" s="17">
        <f t="shared" si="662"/>
        <v>94</v>
      </c>
      <c r="I686" s="18">
        <f t="shared" si="663"/>
        <v>80.510000000000005</v>
      </c>
      <c r="J686" s="18">
        <f t="shared" si="664"/>
        <v>36.979999999999997</v>
      </c>
      <c r="K686" s="18">
        <f t="shared" si="665"/>
        <v>117.49</v>
      </c>
      <c r="L686" s="19">
        <f t="shared" si="666"/>
        <v>117.49</v>
      </c>
    </row>
    <row r="687" spans="1:12" ht="12.75">
      <c r="A687" s="22" t="s">
        <v>1125</v>
      </c>
      <c r="B687" s="23"/>
      <c r="C687" s="22" t="s">
        <v>1126</v>
      </c>
      <c r="D687" s="23"/>
      <c r="E687" s="24"/>
      <c r="F687" s="159"/>
      <c r="G687" s="159"/>
      <c r="H687" s="23"/>
      <c r="I687" s="25">
        <f t="shared" ref="I687:K687" si="667">SUM(I688:I691)</f>
        <v>1380.73</v>
      </c>
      <c r="J687" s="25">
        <f t="shared" si="667"/>
        <v>738.39</v>
      </c>
      <c r="K687" s="25">
        <f t="shared" si="667"/>
        <v>2119.12</v>
      </c>
    </row>
    <row r="688" spans="1:12" ht="25.5">
      <c r="A688" s="12" t="s">
        <v>1127</v>
      </c>
      <c r="B688" s="13" t="s">
        <v>1099</v>
      </c>
      <c r="C688" s="14" t="s">
        <v>1100</v>
      </c>
      <c r="D688" s="15" t="s">
        <v>113</v>
      </c>
      <c r="E688" s="16">
        <v>4.5999999999999996</v>
      </c>
      <c r="F688" s="157">
        <v>20.8</v>
      </c>
      <c r="G688" s="157">
        <v>46.45</v>
      </c>
      <c r="H688" s="17">
        <f t="shared" ref="H688:H691" si="668">TRUNC((F688+G688),2)</f>
        <v>67.25</v>
      </c>
      <c r="I688" s="18">
        <f t="shared" ref="I688:I691" si="669">TRUNC((F688*E688),2)</f>
        <v>95.68</v>
      </c>
      <c r="J688" s="18">
        <f t="shared" ref="J688:J691" si="670">TRUNC((G688*E688),2)</f>
        <v>213.67</v>
      </c>
      <c r="K688" s="18">
        <f t="shared" ref="K688:K691" si="671">TRUNC((I688+J688),2)</f>
        <v>309.35000000000002</v>
      </c>
      <c r="L688" s="19">
        <f t="shared" ref="L688:L691" si="672">K688</f>
        <v>309.35000000000002</v>
      </c>
    </row>
    <row r="689" spans="1:12" ht="25.5">
      <c r="A689" s="12" t="s">
        <v>1128</v>
      </c>
      <c r="B689" s="13" t="s">
        <v>1102</v>
      </c>
      <c r="C689" s="14" t="s">
        <v>1103</v>
      </c>
      <c r="D689" s="15" t="s">
        <v>113</v>
      </c>
      <c r="E689" s="16">
        <v>4.5999999999999996</v>
      </c>
      <c r="F689" s="157">
        <v>34.65</v>
      </c>
      <c r="G689" s="157">
        <v>77.38</v>
      </c>
      <c r="H689" s="17">
        <f t="shared" si="668"/>
        <v>112.03</v>
      </c>
      <c r="I689" s="18">
        <f t="shared" si="669"/>
        <v>159.38999999999999</v>
      </c>
      <c r="J689" s="18">
        <f t="shared" si="670"/>
        <v>355.94</v>
      </c>
      <c r="K689" s="18">
        <f t="shared" si="671"/>
        <v>515.33000000000004</v>
      </c>
      <c r="L689" s="19">
        <f t="shared" si="672"/>
        <v>515.33000000000004</v>
      </c>
    </row>
    <row r="690" spans="1:12" ht="51">
      <c r="A690" s="12" t="s">
        <v>1129</v>
      </c>
      <c r="B690" s="13">
        <v>94993</v>
      </c>
      <c r="C690" s="14" t="s">
        <v>1122</v>
      </c>
      <c r="D690" s="15" t="s">
        <v>24</v>
      </c>
      <c r="E690" s="16">
        <v>15.2</v>
      </c>
      <c r="F690" s="157">
        <v>66.430000000000007</v>
      </c>
      <c r="G690" s="157">
        <v>7.6</v>
      </c>
      <c r="H690" s="17">
        <f t="shared" si="668"/>
        <v>74.03</v>
      </c>
      <c r="I690" s="18">
        <f t="shared" si="669"/>
        <v>1009.73</v>
      </c>
      <c r="J690" s="18">
        <f t="shared" si="670"/>
        <v>115.52</v>
      </c>
      <c r="K690" s="18">
        <f t="shared" si="671"/>
        <v>1125.25</v>
      </c>
      <c r="L690" s="19">
        <f t="shared" si="672"/>
        <v>1125.25</v>
      </c>
    </row>
    <row r="691" spans="1:12" ht="51">
      <c r="A691" s="12" t="s">
        <v>1130</v>
      </c>
      <c r="B691" s="13">
        <v>89470</v>
      </c>
      <c r="C691" s="14" t="s">
        <v>1124</v>
      </c>
      <c r="D691" s="15" t="s">
        <v>24</v>
      </c>
      <c r="E691" s="16">
        <v>1.8</v>
      </c>
      <c r="F691" s="157">
        <v>64.41</v>
      </c>
      <c r="G691" s="157">
        <v>29.59</v>
      </c>
      <c r="H691" s="17">
        <f t="shared" si="668"/>
        <v>94</v>
      </c>
      <c r="I691" s="18">
        <f t="shared" si="669"/>
        <v>115.93</v>
      </c>
      <c r="J691" s="18">
        <f t="shared" si="670"/>
        <v>53.26</v>
      </c>
      <c r="K691" s="18">
        <f t="shared" si="671"/>
        <v>169.19</v>
      </c>
      <c r="L691" s="19">
        <f t="shared" si="672"/>
        <v>169.19</v>
      </c>
    </row>
    <row r="692" spans="1:12" ht="12.75">
      <c r="A692" s="22" t="s">
        <v>1131</v>
      </c>
      <c r="B692" s="23"/>
      <c r="C692" s="22" t="s">
        <v>1132</v>
      </c>
      <c r="D692" s="23"/>
      <c r="E692" s="24"/>
      <c r="F692" s="159"/>
      <c r="G692" s="159"/>
      <c r="H692" s="23"/>
      <c r="I692" s="25">
        <f t="shared" ref="I692:K692" si="673">SUM(I693:I696)</f>
        <v>2706.35</v>
      </c>
      <c r="J692" s="25">
        <f t="shared" si="673"/>
        <v>1135.3400000000001</v>
      </c>
      <c r="K692" s="25">
        <f t="shared" si="673"/>
        <v>3841.6899999999996</v>
      </c>
    </row>
    <row r="693" spans="1:12" ht="25.5">
      <c r="A693" s="12" t="s">
        <v>1133</v>
      </c>
      <c r="B693" s="13" t="s">
        <v>1099</v>
      </c>
      <c r="C693" s="14" t="s">
        <v>1100</v>
      </c>
      <c r="D693" s="15" t="s">
        <v>113</v>
      </c>
      <c r="E693" s="16">
        <v>6.65</v>
      </c>
      <c r="F693" s="157">
        <v>20.8</v>
      </c>
      <c r="G693" s="157">
        <v>46.45</v>
      </c>
      <c r="H693" s="17">
        <f t="shared" ref="H693:H696" si="674">TRUNC((F693+G693),2)</f>
        <v>67.25</v>
      </c>
      <c r="I693" s="18">
        <f t="shared" ref="I693:I696" si="675">TRUNC((F693*E693),2)</f>
        <v>138.32</v>
      </c>
      <c r="J693" s="18">
        <f t="shared" ref="J693:J696" si="676">TRUNC((G693*E693),2)</f>
        <v>308.89</v>
      </c>
      <c r="K693" s="18">
        <f t="shared" ref="K693:K696" si="677">TRUNC((I693+J693),2)</f>
        <v>447.21</v>
      </c>
      <c r="L693" s="19">
        <f t="shared" ref="L693:L696" si="678">K693</f>
        <v>447.21</v>
      </c>
    </row>
    <row r="694" spans="1:12" ht="25.5">
      <c r="A694" s="12" t="s">
        <v>1134</v>
      </c>
      <c r="B694" s="13" t="s">
        <v>1102</v>
      </c>
      <c r="C694" s="14" t="s">
        <v>1103</v>
      </c>
      <c r="D694" s="15" t="s">
        <v>113</v>
      </c>
      <c r="E694" s="16">
        <v>6.65</v>
      </c>
      <c r="F694" s="157">
        <v>34.65</v>
      </c>
      <c r="G694" s="157">
        <v>77.38</v>
      </c>
      <c r="H694" s="17">
        <f t="shared" si="674"/>
        <v>112.03</v>
      </c>
      <c r="I694" s="18">
        <f t="shared" si="675"/>
        <v>230.42</v>
      </c>
      <c r="J694" s="18">
        <f t="shared" si="676"/>
        <v>514.57000000000005</v>
      </c>
      <c r="K694" s="18">
        <f t="shared" si="677"/>
        <v>744.99</v>
      </c>
      <c r="L694" s="19">
        <f t="shared" si="678"/>
        <v>744.99</v>
      </c>
    </row>
    <row r="695" spans="1:12" ht="51">
      <c r="A695" s="12" t="s">
        <v>1135</v>
      </c>
      <c r="B695" s="13">
        <v>94993</v>
      </c>
      <c r="C695" s="14" t="s">
        <v>1122</v>
      </c>
      <c r="D695" s="15" t="s">
        <v>24</v>
      </c>
      <c r="E695" s="16">
        <v>33.25</v>
      </c>
      <c r="F695" s="157">
        <v>66.430000000000007</v>
      </c>
      <c r="G695" s="157">
        <v>7.6</v>
      </c>
      <c r="H695" s="17">
        <f t="shared" si="674"/>
        <v>74.03</v>
      </c>
      <c r="I695" s="18">
        <f t="shared" si="675"/>
        <v>2208.79</v>
      </c>
      <c r="J695" s="18">
        <f t="shared" si="676"/>
        <v>252.7</v>
      </c>
      <c r="K695" s="18">
        <f t="shared" si="677"/>
        <v>2461.4899999999998</v>
      </c>
      <c r="L695" s="19">
        <f t="shared" si="678"/>
        <v>2461.4899999999998</v>
      </c>
    </row>
    <row r="696" spans="1:12" ht="51">
      <c r="A696" s="12" t="s">
        <v>1136</v>
      </c>
      <c r="B696" s="13">
        <v>89470</v>
      </c>
      <c r="C696" s="14" t="s">
        <v>1124</v>
      </c>
      <c r="D696" s="15" t="s">
        <v>24</v>
      </c>
      <c r="E696" s="16">
        <v>2</v>
      </c>
      <c r="F696" s="157">
        <v>64.41</v>
      </c>
      <c r="G696" s="157">
        <v>29.59</v>
      </c>
      <c r="H696" s="17">
        <f t="shared" si="674"/>
        <v>94</v>
      </c>
      <c r="I696" s="18">
        <f t="shared" si="675"/>
        <v>128.82</v>
      </c>
      <c r="J696" s="18">
        <f t="shared" si="676"/>
        <v>59.18</v>
      </c>
      <c r="K696" s="18">
        <f t="shared" si="677"/>
        <v>188</v>
      </c>
      <c r="L696" s="19">
        <f t="shared" si="678"/>
        <v>188</v>
      </c>
    </row>
    <row r="697" spans="1:12" ht="25.5">
      <c r="A697" s="6" t="s">
        <v>1137</v>
      </c>
      <c r="B697" s="7"/>
      <c r="C697" s="6" t="s">
        <v>1138</v>
      </c>
      <c r="D697" s="7"/>
      <c r="E697" s="8"/>
      <c r="F697" s="158"/>
      <c r="G697" s="158"/>
      <c r="H697" s="7"/>
      <c r="I697" s="9">
        <f t="shared" ref="I697:K697" si="679">I698+I702+I706+I711+I709</f>
        <v>40050.49</v>
      </c>
      <c r="J697" s="9">
        <f t="shared" si="679"/>
        <v>7469.08</v>
      </c>
      <c r="K697" s="9">
        <f t="shared" si="679"/>
        <v>47519.57</v>
      </c>
    </row>
    <row r="698" spans="1:12" ht="12.75">
      <c r="A698" s="22" t="s">
        <v>1139</v>
      </c>
      <c r="B698" s="23"/>
      <c r="C698" s="22" t="s">
        <v>1140</v>
      </c>
      <c r="D698" s="23"/>
      <c r="E698" s="24"/>
      <c r="F698" s="159"/>
      <c r="G698" s="159"/>
      <c r="H698" s="23"/>
      <c r="I698" s="25">
        <f t="shared" ref="I698:K698" si="680">SUM(I699:I701)</f>
        <v>2026.8600000000001</v>
      </c>
      <c r="J698" s="25">
        <f t="shared" si="680"/>
        <v>273.14999999999998</v>
      </c>
      <c r="K698" s="25">
        <f t="shared" si="680"/>
        <v>2300.0100000000002</v>
      </c>
    </row>
    <row r="699" spans="1:12" ht="63.75">
      <c r="A699" s="12" t="s">
        <v>1141</v>
      </c>
      <c r="B699" s="13">
        <v>97327</v>
      </c>
      <c r="C699" s="14" t="s">
        <v>1142</v>
      </c>
      <c r="D699" s="15" t="s">
        <v>703</v>
      </c>
      <c r="E699" s="16">
        <v>15.99</v>
      </c>
      <c r="F699" s="157">
        <v>25.15</v>
      </c>
      <c r="G699" s="157">
        <v>2.4</v>
      </c>
      <c r="H699" s="17">
        <f t="shared" ref="H699:H701" si="681">TRUNC((F699+G699),2)</f>
        <v>27.55</v>
      </c>
      <c r="I699" s="18">
        <f t="shared" ref="I699:I701" si="682">TRUNC((F699*E699),2)</f>
        <v>402.14</v>
      </c>
      <c r="J699" s="18">
        <f t="shared" ref="J699:J701" si="683">TRUNC((G699*E699),2)</f>
        <v>38.369999999999997</v>
      </c>
      <c r="K699" s="18">
        <f t="shared" ref="K699:K701" si="684">TRUNC((I699+J699),2)</f>
        <v>440.51</v>
      </c>
      <c r="L699" s="19">
        <f t="shared" ref="L699:L701" si="685">K699</f>
        <v>440.51</v>
      </c>
    </row>
    <row r="700" spans="1:12" ht="63.75">
      <c r="A700" s="12" t="s">
        <v>1143</v>
      </c>
      <c r="B700" s="13">
        <v>97330</v>
      </c>
      <c r="C700" s="14" t="s">
        <v>1144</v>
      </c>
      <c r="D700" s="15" t="s">
        <v>703</v>
      </c>
      <c r="E700" s="16">
        <v>15.99</v>
      </c>
      <c r="F700" s="157">
        <v>67.59</v>
      </c>
      <c r="G700" s="157">
        <v>2.95</v>
      </c>
      <c r="H700" s="17">
        <f t="shared" si="681"/>
        <v>70.540000000000006</v>
      </c>
      <c r="I700" s="18">
        <f t="shared" si="682"/>
        <v>1080.76</v>
      </c>
      <c r="J700" s="18">
        <f t="shared" si="683"/>
        <v>47.17</v>
      </c>
      <c r="K700" s="18">
        <f t="shared" si="684"/>
        <v>1127.93</v>
      </c>
      <c r="L700" s="19">
        <f t="shared" si="685"/>
        <v>1127.93</v>
      </c>
    </row>
    <row r="701" spans="1:12" ht="25.5">
      <c r="A701" s="12" t="s">
        <v>1145</v>
      </c>
      <c r="B701" s="13" t="s">
        <v>1146</v>
      </c>
      <c r="C701" s="14" t="s">
        <v>1147</v>
      </c>
      <c r="D701" s="15" t="s">
        <v>924</v>
      </c>
      <c r="E701" s="16">
        <v>1</v>
      </c>
      <c r="F701" s="157">
        <v>543.96</v>
      </c>
      <c r="G701" s="157">
        <v>187.61</v>
      </c>
      <c r="H701" s="17">
        <f t="shared" si="681"/>
        <v>731.57</v>
      </c>
      <c r="I701" s="18">
        <f t="shared" si="682"/>
        <v>543.96</v>
      </c>
      <c r="J701" s="18">
        <f t="shared" si="683"/>
        <v>187.61</v>
      </c>
      <c r="K701" s="18">
        <f t="shared" si="684"/>
        <v>731.57</v>
      </c>
      <c r="L701" s="19">
        <f t="shared" si="685"/>
        <v>731.57</v>
      </c>
    </row>
    <row r="702" spans="1:12" ht="12.75">
      <c r="A702" s="22" t="s">
        <v>1148</v>
      </c>
      <c r="B702" s="23"/>
      <c r="C702" s="22" t="s">
        <v>1149</v>
      </c>
      <c r="D702" s="23"/>
      <c r="E702" s="24"/>
      <c r="F702" s="159"/>
      <c r="G702" s="159"/>
      <c r="H702" s="23"/>
      <c r="I702" s="25">
        <f t="shared" ref="I702:K702" si="686">SUM(I703:I705)</f>
        <v>29441.429999999997</v>
      </c>
      <c r="J702" s="25">
        <f t="shared" si="686"/>
        <v>3935.63</v>
      </c>
      <c r="K702" s="25">
        <f t="shared" si="686"/>
        <v>33377.06</v>
      </c>
    </row>
    <row r="703" spans="1:12" ht="63.75">
      <c r="A703" s="12" t="s">
        <v>1150</v>
      </c>
      <c r="B703" s="13">
        <v>97328</v>
      </c>
      <c r="C703" s="14" t="s">
        <v>1151</v>
      </c>
      <c r="D703" s="15" t="s">
        <v>39</v>
      </c>
      <c r="E703" s="16">
        <v>144.97</v>
      </c>
      <c r="F703" s="157">
        <v>43</v>
      </c>
      <c r="G703" s="157">
        <v>2.63</v>
      </c>
      <c r="H703" s="17">
        <f t="shared" ref="H703:H705" si="687">TRUNC((F703+G703),2)</f>
        <v>45.63</v>
      </c>
      <c r="I703" s="18">
        <f t="shared" ref="I703:I705" si="688">TRUNC((F703*E703),2)</f>
        <v>6233.71</v>
      </c>
      <c r="J703" s="18">
        <f t="shared" ref="J703:J705" si="689">TRUNC((G703*E703),2)</f>
        <v>381.27</v>
      </c>
      <c r="K703" s="18">
        <f t="shared" ref="K703:K705" si="690">TRUNC((I703+J703),2)</f>
        <v>6614.98</v>
      </c>
      <c r="L703" s="19">
        <f t="shared" ref="L703:L705" si="691">K703</f>
        <v>6614.98</v>
      </c>
    </row>
    <row r="704" spans="1:12" ht="63.75">
      <c r="A704" s="12" t="s">
        <v>1152</v>
      </c>
      <c r="B704" s="13" t="s">
        <v>1153</v>
      </c>
      <c r="C704" s="14" t="s">
        <v>1154</v>
      </c>
      <c r="D704" s="15" t="s">
        <v>39</v>
      </c>
      <c r="E704" s="16">
        <v>144.97</v>
      </c>
      <c r="F704" s="157">
        <v>127.35</v>
      </c>
      <c r="G704" s="157">
        <v>2.95</v>
      </c>
      <c r="H704" s="17">
        <f t="shared" si="687"/>
        <v>130.30000000000001</v>
      </c>
      <c r="I704" s="18">
        <f t="shared" si="688"/>
        <v>18461.919999999998</v>
      </c>
      <c r="J704" s="18">
        <f t="shared" si="689"/>
        <v>427.66</v>
      </c>
      <c r="K704" s="18">
        <f t="shared" si="690"/>
        <v>18889.580000000002</v>
      </c>
      <c r="L704" s="19">
        <f t="shared" si="691"/>
        <v>18889.580000000002</v>
      </c>
    </row>
    <row r="705" spans="1:12" ht="25.5">
      <c r="A705" s="12" t="s">
        <v>1155</v>
      </c>
      <c r="B705" s="33" t="s">
        <v>1156</v>
      </c>
      <c r="C705" s="34" t="s">
        <v>1157</v>
      </c>
      <c r="D705" s="32" t="s">
        <v>924</v>
      </c>
      <c r="E705" s="16">
        <v>10</v>
      </c>
      <c r="F705" s="157">
        <v>474.58</v>
      </c>
      <c r="G705" s="157">
        <v>312.67</v>
      </c>
      <c r="H705" s="17">
        <f t="shared" si="687"/>
        <v>787.25</v>
      </c>
      <c r="I705" s="18">
        <f t="shared" si="688"/>
        <v>4745.8</v>
      </c>
      <c r="J705" s="18">
        <f t="shared" si="689"/>
        <v>3126.7</v>
      </c>
      <c r="K705" s="18">
        <f t="shared" si="690"/>
        <v>7872.5</v>
      </c>
      <c r="L705" s="19">
        <f t="shared" si="691"/>
        <v>7872.5</v>
      </c>
    </row>
    <row r="706" spans="1:12" ht="25.5">
      <c r="A706" s="22" t="s">
        <v>1158</v>
      </c>
      <c r="B706" s="23"/>
      <c r="C706" s="22" t="s">
        <v>1159</v>
      </c>
      <c r="D706" s="23"/>
      <c r="E706" s="24"/>
      <c r="F706" s="159"/>
      <c r="G706" s="159"/>
      <c r="H706" s="23"/>
      <c r="I706" s="25">
        <f t="shared" ref="I706:K706" si="692">SUM(I707:I708)</f>
        <v>2246.4499999999998</v>
      </c>
      <c r="J706" s="25">
        <f t="shared" si="692"/>
        <v>374.9</v>
      </c>
      <c r="K706" s="25">
        <f t="shared" si="692"/>
        <v>2621.35</v>
      </c>
    </row>
    <row r="707" spans="1:12" ht="36">
      <c r="A707" s="12" t="s">
        <v>1160</v>
      </c>
      <c r="B707" s="13" t="s">
        <v>1161</v>
      </c>
      <c r="C707" s="14" t="s">
        <v>1162</v>
      </c>
      <c r="D707" s="15" t="s">
        <v>39</v>
      </c>
      <c r="E707" s="16">
        <v>160.96</v>
      </c>
      <c r="F707" s="157">
        <v>11.59</v>
      </c>
      <c r="G707" s="157">
        <v>1.41</v>
      </c>
      <c r="H707" s="17">
        <f t="shared" ref="H707:H708" si="693">TRUNC((F707+G707),2)</f>
        <v>13</v>
      </c>
      <c r="I707" s="18">
        <f t="shared" ref="I707:I708" si="694">TRUNC((F707*E707),2)</f>
        <v>1865.52</v>
      </c>
      <c r="J707" s="18">
        <f t="shared" ref="J707:J708" si="695">TRUNC((G707*E707),2)</f>
        <v>226.95</v>
      </c>
      <c r="K707" s="18">
        <f t="shared" ref="K707:K708" si="696">TRUNC((I707+J707),2)</f>
        <v>2092.4699999999998</v>
      </c>
      <c r="L707" s="19">
        <f t="shared" ref="L707:L708" si="697">K707</f>
        <v>2092.4699999999998</v>
      </c>
    </row>
    <row r="708" spans="1:12" ht="51">
      <c r="A708" s="12" t="s">
        <v>1163</v>
      </c>
      <c r="B708" s="13" t="s">
        <v>1164</v>
      </c>
      <c r="C708" s="14" t="s">
        <v>1165</v>
      </c>
      <c r="D708" s="15" t="s">
        <v>17</v>
      </c>
      <c r="E708" s="16">
        <v>11</v>
      </c>
      <c r="F708" s="157">
        <v>34.630000000000003</v>
      </c>
      <c r="G708" s="157">
        <v>13.45</v>
      </c>
      <c r="H708" s="17">
        <f t="shared" si="693"/>
        <v>48.08</v>
      </c>
      <c r="I708" s="18">
        <f t="shared" si="694"/>
        <v>380.93</v>
      </c>
      <c r="J708" s="18">
        <f t="shared" si="695"/>
        <v>147.94999999999999</v>
      </c>
      <c r="K708" s="18">
        <f t="shared" si="696"/>
        <v>528.88</v>
      </c>
      <c r="L708" s="19">
        <f t="shared" si="697"/>
        <v>528.88</v>
      </c>
    </row>
    <row r="709" spans="1:12" ht="12.75">
      <c r="A709" s="22" t="s">
        <v>1166</v>
      </c>
      <c r="B709" s="23"/>
      <c r="C709" s="22" t="s">
        <v>1167</v>
      </c>
      <c r="D709" s="23"/>
      <c r="E709" s="24"/>
      <c r="F709" s="159"/>
      <c r="G709" s="159"/>
      <c r="H709" s="23"/>
      <c r="I709" s="25">
        <f t="shared" ref="I709:K709" si="698">I710</f>
        <v>6073.2</v>
      </c>
      <c r="J709" s="25">
        <f t="shared" si="698"/>
        <v>2885.4</v>
      </c>
      <c r="K709" s="25">
        <f t="shared" si="698"/>
        <v>8958.6</v>
      </c>
    </row>
    <row r="710" spans="1:12" ht="36" customHeight="1">
      <c r="A710" s="12" t="s">
        <v>1168</v>
      </c>
      <c r="B710" s="13" t="s">
        <v>1169</v>
      </c>
      <c r="C710" s="14" t="s">
        <v>1170</v>
      </c>
      <c r="D710" s="15" t="s">
        <v>703</v>
      </c>
      <c r="E710" s="16">
        <v>90</v>
      </c>
      <c r="F710" s="157">
        <v>67.48</v>
      </c>
      <c r="G710" s="157">
        <f>17.6+14.46</f>
        <v>32.06</v>
      </c>
      <c r="H710" s="17">
        <f>TRUNC((F710+G710),2)</f>
        <v>99.54</v>
      </c>
      <c r="I710" s="18">
        <f>TRUNC((F710*E710),2)</f>
        <v>6073.2</v>
      </c>
      <c r="J710" s="18">
        <f>TRUNC((G710*E710),2)</f>
        <v>2885.4</v>
      </c>
      <c r="K710" s="18">
        <f>TRUNC((I710+J710),2)</f>
        <v>8958.6</v>
      </c>
      <c r="L710" s="19">
        <f>K710</f>
        <v>8958.6</v>
      </c>
    </row>
    <row r="711" spans="1:12" ht="12.75">
      <c r="A711" s="50" t="s">
        <v>1166</v>
      </c>
      <c r="B711" s="51"/>
      <c r="C711" s="52" t="s">
        <v>1171</v>
      </c>
      <c r="D711" s="51"/>
      <c r="E711" s="53"/>
      <c r="F711" s="162"/>
      <c r="G711" s="162"/>
      <c r="H711" s="51"/>
      <c r="I711" s="54">
        <f t="shared" ref="I711:K711" si="699">I712</f>
        <v>262.55</v>
      </c>
      <c r="J711" s="54">
        <f t="shared" si="699"/>
        <v>0</v>
      </c>
      <c r="K711" s="54">
        <f t="shared" si="699"/>
        <v>262.55</v>
      </c>
    </row>
    <row r="712" spans="1:12" ht="25.5">
      <c r="A712" s="12" t="s">
        <v>1168</v>
      </c>
      <c r="B712" s="33" t="s">
        <v>15</v>
      </c>
      <c r="C712" s="34" t="s">
        <v>16</v>
      </c>
      <c r="D712" s="32" t="s">
        <v>17</v>
      </c>
      <c r="E712" s="18">
        <v>1</v>
      </c>
      <c r="F712" s="157">
        <v>262.55</v>
      </c>
      <c r="G712" s="157">
        <v>0</v>
      </c>
      <c r="H712" s="17">
        <f>TRUNC((F712+G712),2)</f>
        <v>262.55</v>
      </c>
      <c r="I712" s="18">
        <f>TRUNC((F712*E712),2)</f>
        <v>262.55</v>
      </c>
      <c r="J712" s="18">
        <f>TRUNC((G712*E712),2)</f>
        <v>0</v>
      </c>
      <c r="K712" s="18">
        <f>TRUNC((I712+J712),2)</f>
        <v>262.55</v>
      </c>
      <c r="L712" s="19">
        <f>K712</f>
        <v>262.55</v>
      </c>
    </row>
    <row r="713" spans="1:12" ht="12.75">
      <c r="A713" s="6" t="s">
        <v>1172</v>
      </c>
      <c r="B713" s="7"/>
      <c r="C713" s="6" t="s">
        <v>1173</v>
      </c>
      <c r="D713" s="7"/>
      <c r="E713" s="8"/>
      <c r="F713" s="158"/>
      <c r="G713" s="158"/>
      <c r="H713" s="7"/>
      <c r="I713" s="9">
        <f t="shared" ref="I713:K713" si="700">I714+I717+I721+I725+I729+I733</f>
        <v>58608.2</v>
      </c>
      <c r="J713" s="9">
        <f t="shared" si="700"/>
        <v>8900.3300000000017</v>
      </c>
      <c r="K713" s="9">
        <f t="shared" si="700"/>
        <v>67508.53</v>
      </c>
    </row>
    <row r="714" spans="1:12" ht="12.75">
      <c r="A714" s="22" t="s">
        <v>1174</v>
      </c>
      <c r="B714" s="23"/>
      <c r="C714" s="22" t="s">
        <v>1175</v>
      </c>
      <c r="D714" s="23"/>
      <c r="E714" s="24"/>
      <c r="F714" s="159"/>
      <c r="G714" s="159"/>
      <c r="H714" s="23"/>
      <c r="I714" s="25">
        <f t="shared" ref="I714:K714" si="701">SUM(I715:I716)</f>
        <v>6069.3600000000006</v>
      </c>
      <c r="J714" s="25">
        <f t="shared" si="701"/>
        <v>3164.04</v>
      </c>
      <c r="K714" s="25">
        <f t="shared" si="701"/>
        <v>9233.4</v>
      </c>
    </row>
    <row r="715" spans="1:12" ht="25.5">
      <c r="A715" s="12" t="s">
        <v>1176</v>
      </c>
      <c r="B715" s="13">
        <v>93187</v>
      </c>
      <c r="C715" s="14" t="s">
        <v>1177</v>
      </c>
      <c r="D715" s="15" t="s">
        <v>39</v>
      </c>
      <c r="E715" s="16">
        <v>66</v>
      </c>
      <c r="F715" s="157">
        <v>51.33</v>
      </c>
      <c r="G715" s="157">
        <v>29.49</v>
      </c>
      <c r="H715" s="17">
        <f t="shared" ref="H715:H716" si="702">TRUNC((F715+G715),2)</f>
        <v>80.819999999999993</v>
      </c>
      <c r="I715" s="18">
        <f t="shared" ref="I715:I716" si="703">TRUNC((F715*E715),2)</f>
        <v>3387.78</v>
      </c>
      <c r="J715" s="18">
        <f t="shared" ref="J715:J716" si="704">TRUNC((G715*E715),2)</f>
        <v>1946.34</v>
      </c>
      <c r="K715" s="18">
        <f t="shared" ref="K715:K716" si="705">TRUNC((I715+J715),2)</f>
        <v>5334.12</v>
      </c>
      <c r="L715" s="19">
        <f t="shared" ref="L715:L716" si="706">K715</f>
        <v>5334.12</v>
      </c>
    </row>
    <row r="716" spans="1:12" ht="25.5">
      <c r="A716" s="12" t="s">
        <v>1178</v>
      </c>
      <c r="B716" s="13">
        <v>93197</v>
      </c>
      <c r="C716" s="14" t="s">
        <v>1179</v>
      </c>
      <c r="D716" s="15" t="s">
        <v>39</v>
      </c>
      <c r="E716" s="16">
        <v>66</v>
      </c>
      <c r="F716" s="157">
        <v>40.630000000000003</v>
      </c>
      <c r="G716" s="157">
        <v>18.45</v>
      </c>
      <c r="H716" s="17">
        <f t="shared" si="702"/>
        <v>59.08</v>
      </c>
      <c r="I716" s="18">
        <f t="shared" si="703"/>
        <v>2681.58</v>
      </c>
      <c r="J716" s="18">
        <f t="shared" si="704"/>
        <v>1217.7</v>
      </c>
      <c r="K716" s="18">
        <f t="shared" si="705"/>
        <v>3899.28</v>
      </c>
      <c r="L716" s="19">
        <f t="shared" si="706"/>
        <v>3899.28</v>
      </c>
    </row>
    <row r="717" spans="1:12" ht="12.75">
      <c r="A717" s="22" t="s">
        <v>1180</v>
      </c>
      <c r="B717" s="23"/>
      <c r="C717" s="22" t="s">
        <v>1094</v>
      </c>
      <c r="D717" s="23"/>
      <c r="E717" s="24"/>
      <c r="F717" s="159"/>
      <c r="G717" s="159"/>
      <c r="H717" s="23"/>
      <c r="I717" s="25">
        <f t="shared" ref="I717:K717" si="707">SUM(I718:I720)</f>
        <v>25242.690000000002</v>
      </c>
      <c r="J717" s="25">
        <f t="shared" si="707"/>
        <v>2535.5700000000002</v>
      </c>
      <c r="K717" s="25">
        <f t="shared" si="707"/>
        <v>27778.260000000002</v>
      </c>
    </row>
    <row r="718" spans="1:12" ht="76.5">
      <c r="A718" s="12" t="s">
        <v>1181</v>
      </c>
      <c r="B718" s="13">
        <v>94573</v>
      </c>
      <c r="C718" s="14" t="s">
        <v>1182</v>
      </c>
      <c r="D718" s="15" t="s">
        <v>24</v>
      </c>
      <c r="E718" s="16">
        <v>28.8</v>
      </c>
      <c r="F718" s="157">
        <v>730.17</v>
      </c>
      <c r="G718" s="157">
        <v>34.14</v>
      </c>
      <c r="H718" s="17">
        <f t="shared" ref="H718:H720" si="708">TRUNC((F718+G718),2)</f>
        <v>764.31</v>
      </c>
      <c r="I718" s="18">
        <f t="shared" ref="I718:I720" si="709">TRUNC((F718*E718),2)</f>
        <v>21028.89</v>
      </c>
      <c r="J718" s="18">
        <f t="shared" ref="J718:J720" si="710">TRUNC((G718*E718),2)</f>
        <v>983.23</v>
      </c>
      <c r="K718" s="18">
        <f t="shared" ref="K718:K720" si="711">TRUNC((I718+J718),2)</f>
        <v>22012.12</v>
      </c>
      <c r="L718" s="19">
        <f t="shared" ref="L718:L720" si="712">K718</f>
        <v>22012.12</v>
      </c>
    </row>
    <row r="719" spans="1:12" ht="38.25">
      <c r="A719" s="12" t="s">
        <v>1183</v>
      </c>
      <c r="B719" s="13">
        <v>94589</v>
      </c>
      <c r="C719" s="14" t="s">
        <v>1184</v>
      </c>
      <c r="D719" s="15" t="s">
        <v>39</v>
      </c>
      <c r="E719" s="16">
        <v>67.2</v>
      </c>
      <c r="F719" s="157">
        <v>19.8</v>
      </c>
      <c r="G719" s="157">
        <v>12.66</v>
      </c>
      <c r="H719" s="17">
        <f t="shared" si="708"/>
        <v>32.46</v>
      </c>
      <c r="I719" s="18">
        <f t="shared" si="709"/>
        <v>1330.56</v>
      </c>
      <c r="J719" s="18">
        <f t="shared" si="710"/>
        <v>850.75</v>
      </c>
      <c r="K719" s="18">
        <f t="shared" si="711"/>
        <v>2181.31</v>
      </c>
      <c r="L719" s="19">
        <f t="shared" si="712"/>
        <v>2181.31</v>
      </c>
    </row>
    <row r="720" spans="1:12" ht="38.25">
      <c r="A720" s="12" t="s">
        <v>1185</v>
      </c>
      <c r="B720" s="13">
        <v>101965</v>
      </c>
      <c r="C720" s="14" t="s">
        <v>1186</v>
      </c>
      <c r="D720" s="15" t="s">
        <v>39</v>
      </c>
      <c r="E720" s="16">
        <v>24.8</v>
      </c>
      <c r="F720" s="157">
        <v>116.26</v>
      </c>
      <c r="G720" s="157">
        <v>28.29</v>
      </c>
      <c r="H720" s="17">
        <f t="shared" si="708"/>
        <v>144.55000000000001</v>
      </c>
      <c r="I720" s="18">
        <f t="shared" si="709"/>
        <v>2883.24</v>
      </c>
      <c r="J720" s="18">
        <f t="shared" si="710"/>
        <v>701.59</v>
      </c>
      <c r="K720" s="18">
        <f t="shared" si="711"/>
        <v>3584.83</v>
      </c>
      <c r="L720" s="19">
        <f t="shared" si="712"/>
        <v>3584.83</v>
      </c>
    </row>
    <row r="721" spans="1:12" ht="12.75">
      <c r="A721" s="22" t="s">
        <v>1187</v>
      </c>
      <c r="B721" s="23"/>
      <c r="C721" s="22" t="s">
        <v>1105</v>
      </c>
      <c r="D721" s="23"/>
      <c r="E721" s="24"/>
      <c r="F721" s="159"/>
      <c r="G721" s="159"/>
      <c r="H721" s="23"/>
      <c r="I721" s="25">
        <f t="shared" ref="I721:K721" si="713">SUM(I722:I724)</f>
        <v>12621.34</v>
      </c>
      <c r="J721" s="25">
        <f t="shared" si="713"/>
        <v>1267.77</v>
      </c>
      <c r="K721" s="25">
        <f t="shared" si="713"/>
        <v>13889.109999999999</v>
      </c>
    </row>
    <row r="722" spans="1:12" ht="76.5">
      <c r="A722" s="12" t="s">
        <v>1188</v>
      </c>
      <c r="B722" s="13">
        <v>94573</v>
      </c>
      <c r="C722" s="14" t="s">
        <v>1182</v>
      </c>
      <c r="D722" s="15" t="s">
        <v>24</v>
      </c>
      <c r="E722" s="16">
        <v>14.4</v>
      </c>
      <c r="F722" s="157">
        <v>730.17</v>
      </c>
      <c r="G722" s="157">
        <v>34.14</v>
      </c>
      <c r="H722" s="17">
        <f t="shared" ref="H722:H724" si="714">TRUNC((F722+G722),2)</f>
        <v>764.31</v>
      </c>
      <c r="I722" s="18">
        <f t="shared" ref="I722:I724" si="715">TRUNC((F722*E722),2)</f>
        <v>10514.44</v>
      </c>
      <c r="J722" s="18">
        <f t="shared" ref="J722:J724" si="716">TRUNC((G722*E722),2)</f>
        <v>491.61</v>
      </c>
      <c r="K722" s="18">
        <f t="shared" ref="K722:K724" si="717">TRUNC((I722+J722),2)</f>
        <v>11006.05</v>
      </c>
      <c r="L722" s="19">
        <f t="shared" ref="L722:L724" si="718">K722</f>
        <v>11006.05</v>
      </c>
    </row>
    <row r="723" spans="1:12" ht="38.25">
      <c r="A723" s="12" t="s">
        <v>1189</v>
      </c>
      <c r="B723" s="13">
        <v>94589</v>
      </c>
      <c r="C723" s="14" t="s">
        <v>1184</v>
      </c>
      <c r="D723" s="15" t="s">
        <v>39</v>
      </c>
      <c r="E723" s="16">
        <v>33.6</v>
      </c>
      <c r="F723" s="157">
        <v>19.8</v>
      </c>
      <c r="G723" s="157">
        <v>12.66</v>
      </c>
      <c r="H723" s="17">
        <f t="shared" si="714"/>
        <v>32.46</v>
      </c>
      <c r="I723" s="18">
        <f t="shared" si="715"/>
        <v>665.28</v>
      </c>
      <c r="J723" s="18">
        <f t="shared" si="716"/>
        <v>425.37</v>
      </c>
      <c r="K723" s="18">
        <f t="shared" si="717"/>
        <v>1090.6500000000001</v>
      </c>
      <c r="L723" s="19">
        <f t="shared" si="718"/>
        <v>1090.6500000000001</v>
      </c>
    </row>
    <row r="724" spans="1:12" ht="38.25">
      <c r="A724" s="12" t="s">
        <v>1190</v>
      </c>
      <c r="B724" s="13">
        <v>101965</v>
      </c>
      <c r="C724" s="14" t="s">
        <v>1186</v>
      </c>
      <c r="D724" s="15" t="s">
        <v>39</v>
      </c>
      <c r="E724" s="16">
        <v>12.4</v>
      </c>
      <c r="F724" s="157">
        <v>116.26</v>
      </c>
      <c r="G724" s="157">
        <v>28.29</v>
      </c>
      <c r="H724" s="17">
        <f t="shared" si="714"/>
        <v>144.55000000000001</v>
      </c>
      <c r="I724" s="18">
        <f t="shared" si="715"/>
        <v>1441.62</v>
      </c>
      <c r="J724" s="18">
        <f t="shared" si="716"/>
        <v>350.79</v>
      </c>
      <c r="K724" s="18">
        <f t="shared" si="717"/>
        <v>1792.41</v>
      </c>
      <c r="L724" s="19">
        <f t="shared" si="718"/>
        <v>1792.41</v>
      </c>
    </row>
    <row r="725" spans="1:12" ht="12.75">
      <c r="A725" s="22" t="s">
        <v>1191</v>
      </c>
      <c r="B725" s="23"/>
      <c r="C725" s="22" t="s">
        <v>1192</v>
      </c>
      <c r="D725" s="23"/>
      <c r="E725" s="24"/>
      <c r="F725" s="159"/>
      <c r="G725" s="159"/>
      <c r="H725" s="23"/>
      <c r="I725" s="25">
        <f t="shared" ref="I725:K725" si="719">SUM(I726:I728)</f>
        <v>3166.96</v>
      </c>
      <c r="J725" s="25">
        <f t="shared" si="719"/>
        <v>319.76</v>
      </c>
      <c r="K725" s="25">
        <f t="shared" si="719"/>
        <v>3486.7200000000003</v>
      </c>
    </row>
    <row r="726" spans="1:12" ht="76.5">
      <c r="A726" s="12" t="s">
        <v>1193</v>
      </c>
      <c r="B726" s="13">
        <v>94573</v>
      </c>
      <c r="C726" s="14" t="s">
        <v>1182</v>
      </c>
      <c r="D726" s="15" t="s">
        <v>24</v>
      </c>
      <c r="E726" s="16">
        <v>3.6</v>
      </c>
      <c r="F726" s="157">
        <v>730.17</v>
      </c>
      <c r="G726" s="157">
        <v>34.14</v>
      </c>
      <c r="H726" s="17">
        <f t="shared" ref="H726:H728" si="720">TRUNC((F726+G726),2)</f>
        <v>764.31</v>
      </c>
      <c r="I726" s="18">
        <f t="shared" ref="I726:I728" si="721">TRUNC((F726*E726),2)</f>
        <v>2628.61</v>
      </c>
      <c r="J726" s="18">
        <f t="shared" ref="J726:J728" si="722">TRUNC((G726*E726),2)</f>
        <v>122.9</v>
      </c>
      <c r="K726" s="18">
        <f t="shared" ref="K726:K728" si="723">TRUNC((I726+J726),2)</f>
        <v>2751.51</v>
      </c>
      <c r="L726" s="19">
        <f t="shared" ref="L726:L728" si="724">K726</f>
        <v>2751.51</v>
      </c>
    </row>
    <row r="727" spans="1:12" ht="38.25">
      <c r="A727" s="12" t="s">
        <v>1194</v>
      </c>
      <c r="B727" s="13">
        <v>94589</v>
      </c>
      <c r="C727" s="14" t="s">
        <v>1184</v>
      </c>
      <c r="D727" s="15" t="s">
        <v>39</v>
      </c>
      <c r="E727" s="16">
        <v>8.4</v>
      </c>
      <c r="F727" s="157">
        <v>19.8</v>
      </c>
      <c r="G727" s="157">
        <v>12.66</v>
      </c>
      <c r="H727" s="17">
        <f t="shared" si="720"/>
        <v>32.46</v>
      </c>
      <c r="I727" s="18">
        <f t="shared" si="721"/>
        <v>166.32</v>
      </c>
      <c r="J727" s="18">
        <f t="shared" si="722"/>
        <v>106.34</v>
      </c>
      <c r="K727" s="18">
        <f t="shared" si="723"/>
        <v>272.66000000000003</v>
      </c>
      <c r="L727" s="19">
        <f t="shared" si="724"/>
        <v>272.66000000000003</v>
      </c>
    </row>
    <row r="728" spans="1:12" ht="38.25">
      <c r="A728" s="12" t="s">
        <v>1195</v>
      </c>
      <c r="B728" s="13">
        <v>101965</v>
      </c>
      <c r="C728" s="14" t="s">
        <v>1186</v>
      </c>
      <c r="D728" s="15" t="s">
        <v>39</v>
      </c>
      <c r="E728" s="16">
        <v>3.2</v>
      </c>
      <c r="F728" s="157">
        <v>116.26</v>
      </c>
      <c r="G728" s="157">
        <v>28.29</v>
      </c>
      <c r="H728" s="17">
        <f t="shared" si="720"/>
        <v>144.55000000000001</v>
      </c>
      <c r="I728" s="18">
        <f t="shared" si="721"/>
        <v>372.03</v>
      </c>
      <c r="J728" s="18">
        <f t="shared" si="722"/>
        <v>90.52</v>
      </c>
      <c r="K728" s="18">
        <f t="shared" si="723"/>
        <v>462.55</v>
      </c>
      <c r="L728" s="19">
        <f t="shared" si="724"/>
        <v>462.55</v>
      </c>
    </row>
    <row r="729" spans="1:12" ht="12.75">
      <c r="A729" s="22" t="s">
        <v>1196</v>
      </c>
      <c r="B729" s="23"/>
      <c r="C729" s="22" t="s">
        <v>1197</v>
      </c>
      <c r="D729" s="23"/>
      <c r="E729" s="24"/>
      <c r="F729" s="159"/>
      <c r="G729" s="159"/>
      <c r="H729" s="23"/>
      <c r="I729" s="25">
        <f t="shared" ref="I729:K729" si="725">SUM(I730:I732)</f>
        <v>2566.58</v>
      </c>
      <c r="J729" s="25">
        <f t="shared" si="725"/>
        <v>276.60000000000002</v>
      </c>
      <c r="K729" s="25">
        <f t="shared" si="725"/>
        <v>2843.1800000000003</v>
      </c>
    </row>
    <row r="730" spans="1:12" ht="51">
      <c r="A730" s="12" t="s">
        <v>1198</v>
      </c>
      <c r="B730" s="13" t="s">
        <v>1199</v>
      </c>
      <c r="C730" s="14" t="s">
        <v>1200</v>
      </c>
      <c r="D730" s="15" t="s">
        <v>1201</v>
      </c>
      <c r="E730" s="16">
        <v>1.76</v>
      </c>
      <c r="F730" s="157">
        <v>1201.04</v>
      </c>
      <c r="G730" s="157">
        <v>60.71</v>
      </c>
      <c r="H730" s="17">
        <f t="shared" ref="H730:H732" si="726">TRUNC((F730+G730),2)</f>
        <v>1261.75</v>
      </c>
      <c r="I730" s="18">
        <f t="shared" ref="I730:I732" si="727">TRUNC((F730*E730),2)</f>
        <v>2113.83</v>
      </c>
      <c r="J730" s="18">
        <f t="shared" ref="J730:J732" si="728">TRUNC((G730*E730),2)</f>
        <v>106.84</v>
      </c>
      <c r="K730" s="18">
        <f t="shared" ref="K730:K732" si="729">TRUNC((I730+J730),2)</f>
        <v>2220.67</v>
      </c>
      <c r="L730" s="19">
        <f t="shared" ref="L730:L732" si="730">K730</f>
        <v>2220.67</v>
      </c>
    </row>
    <row r="731" spans="1:12" ht="38.25">
      <c r="A731" s="12" t="s">
        <v>1202</v>
      </c>
      <c r="B731" s="13">
        <v>94589</v>
      </c>
      <c r="C731" s="14" t="s">
        <v>1184</v>
      </c>
      <c r="D731" s="15" t="s">
        <v>39</v>
      </c>
      <c r="E731" s="16">
        <v>7.6</v>
      </c>
      <c r="F731" s="157">
        <v>19.8</v>
      </c>
      <c r="G731" s="157">
        <v>12.66</v>
      </c>
      <c r="H731" s="17">
        <f t="shared" si="726"/>
        <v>32.46</v>
      </c>
      <c r="I731" s="18">
        <f t="shared" si="727"/>
        <v>150.47999999999999</v>
      </c>
      <c r="J731" s="18">
        <f t="shared" si="728"/>
        <v>96.21</v>
      </c>
      <c r="K731" s="18">
        <f t="shared" si="729"/>
        <v>246.69</v>
      </c>
      <c r="L731" s="19">
        <f t="shared" si="730"/>
        <v>246.69</v>
      </c>
    </row>
    <row r="732" spans="1:12" ht="38.25">
      <c r="A732" s="12" t="s">
        <v>1203</v>
      </c>
      <c r="B732" s="13">
        <v>101965</v>
      </c>
      <c r="C732" s="14" t="s">
        <v>1186</v>
      </c>
      <c r="D732" s="15" t="s">
        <v>39</v>
      </c>
      <c r="E732" s="16">
        <v>2.6</v>
      </c>
      <c r="F732" s="157">
        <v>116.26</v>
      </c>
      <c r="G732" s="157">
        <v>28.29</v>
      </c>
      <c r="H732" s="17">
        <f t="shared" si="726"/>
        <v>144.55000000000001</v>
      </c>
      <c r="I732" s="18">
        <f t="shared" si="727"/>
        <v>302.27</v>
      </c>
      <c r="J732" s="18">
        <f t="shared" si="728"/>
        <v>73.55</v>
      </c>
      <c r="K732" s="18">
        <f t="shared" si="729"/>
        <v>375.82</v>
      </c>
      <c r="L732" s="19">
        <f t="shared" si="730"/>
        <v>375.82</v>
      </c>
    </row>
    <row r="733" spans="1:12" ht="12.75">
      <c r="A733" s="22" t="s">
        <v>1204</v>
      </c>
      <c r="B733" s="23"/>
      <c r="C733" s="22" t="s">
        <v>1205</v>
      </c>
      <c r="D733" s="23"/>
      <c r="E733" s="24"/>
      <c r="F733" s="159"/>
      <c r="G733" s="159"/>
      <c r="H733" s="23"/>
      <c r="I733" s="25">
        <f t="shared" ref="I733:K733" si="731">SUM(I734:I736)</f>
        <v>8941.27</v>
      </c>
      <c r="J733" s="25">
        <f t="shared" si="731"/>
        <v>1336.59</v>
      </c>
      <c r="K733" s="25">
        <f t="shared" si="731"/>
        <v>10277.86</v>
      </c>
    </row>
    <row r="734" spans="1:12" ht="76.5">
      <c r="A734" s="12" t="s">
        <v>1206</v>
      </c>
      <c r="B734" s="13">
        <v>94573</v>
      </c>
      <c r="C734" s="14" t="s">
        <v>1182</v>
      </c>
      <c r="D734" s="15" t="s">
        <v>24</v>
      </c>
      <c r="E734" s="16">
        <v>8.25</v>
      </c>
      <c r="F734" s="157">
        <v>730.17</v>
      </c>
      <c r="G734" s="157">
        <v>34.14</v>
      </c>
      <c r="H734" s="17">
        <f t="shared" ref="H734:H736" si="732">TRUNC((F734+G734),2)</f>
        <v>764.31</v>
      </c>
      <c r="I734" s="18">
        <f t="shared" ref="I734:I736" si="733">TRUNC((F734*E734),2)</f>
        <v>6023.9</v>
      </c>
      <c r="J734" s="18">
        <f t="shared" ref="J734:J736" si="734">TRUNC((G734*E734),2)</f>
        <v>281.64999999999998</v>
      </c>
      <c r="K734" s="18">
        <f t="shared" ref="K734:K736" si="735">TRUNC((I734+J734),2)</f>
        <v>6305.55</v>
      </c>
      <c r="L734" s="19">
        <f t="shared" ref="L734:L736" si="736">K734</f>
        <v>6305.55</v>
      </c>
    </row>
    <row r="735" spans="1:12" ht="38.25">
      <c r="A735" s="12" t="s">
        <v>1207</v>
      </c>
      <c r="B735" s="13">
        <v>94589</v>
      </c>
      <c r="C735" s="14" t="s">
        <v>1184</v>
      </c>
      <c r="D735" s="15" t="s">
        <v>39</v>
      </c>
      <c r="E735" s="16">
        <v>44</v>
      </c>
      <c r="F735" s="157">
        <v>19.8</v>
      </c>
      <c r="G735" s="157">
        <v>12.66</v>
      </c>
      <c r="H735" s="17">
        <f t="shared" si="732"/>
        <v>32.46</v>
      </c>
      <c r="I735" s="18">
        <f t="shared" si="733"/>
        <v>871.2</v>
      </c>
      <c r="J735" s="18">
        <f t="shared" si="734"/>
        <v>557.04</v>
      </c>
      <c r="K735" s="18">
        <f t="shared" si="735"/>
        <v>1428.24</v>
      </c>
      <c r="L735" s="19">
        <f t="shared" si="736"/>
        <v>1428.24</v>
      </c>
    </row>
    <row r="736" spans="1:12" ht="38.25">
      <c r="A736" s="12" t="s">
        <v>1208</v>
      </c>
      <c r="B736" s="13">
        <v>101965</v>
      </c>
      <c r="C736" s="14" t="s">
        <v>1186</v>
      </c>
      <c r="D736" s="15" t="s">
        <v>39</v>
      </c>
      <c r="E736" s="16">
        <v>17.600000000000001</v>
      </c>
      <c r="F736" s="157">
        <v>116.26</v>
      </c>
      <c r="G736" s="157">
        <v>28.29</v>
      </c>
      <c r="H736" s="17">
        <f t="shared" si="732"/>
        <v>144.55000000000001</v>
      </c>
      <c r="I736" s="18">
        <f t="shared" si="733"/>
        <v>2046.17</v>
      </c>
      <c r="J736" s="18">
        <f t="shared" si="734"/>
        <v>497.9</v>
      </c>
      <c r="K736" s="18">
        <f t="shared" si="735"/>
        <v>2544.0700000000002</v>
      </c>
      <c r="L736" s="19">
        <f t="shared" si="736"/>
        <v>2544.0700000000002</v>
      </c>
    </row>
    <row r="737" spans="1:12" ht="12.75">
      <c r="A737" s="6" t="s">
        <v>1209</v>
      </c>
      <c r="B737" s="7"/>
      <c r="C737" s="6" t="s">
        <v>1210</v>
      </c>
      <c r="D737" s="7"/>
      <c r="E737" s="8"/>
      <c r="F737" s="158"/>
      <c r="G737" s="158"/>
      <c r="H737" s="7"/>
      <c r="I737" s="9">
        <f t="shared" ref="I737:K737" si="737">I738+I741</f>
        <v>12604.289999999999</v>
      </c>
      <c r="J737" s="9">
        <f t="shared" si="737"/>
        <v>984.96</v>
      </c>
      <c r="K737" s="9">
        <f t="shared" si="737"/>
        <v>13589.25</v>
      </c>
    </row>
    <row r="738" spans="1:12" ht="12.75">
      <c r="A738" s="22" t="s">
        <v>1211</v>
      </c>
      <c r="B738" s="23"/>
      <c r="C738" s="22" t="s">
        <v>1212</v>
      </c>
      <c r="D738" s="23"/>
      <c r="E738" s="24"/>
      <c r="F738" s="159"/>
      <c r="G738" s="159"/>
      <c r="H738" s="23"/>
      <c r="I738" s="25">
        <f t="shared" ref="I738:K738" si="738">SUM(I739:I740)</f>
        <v>1028.33</v>
      </c>
      <c r="J738" s="25">
        <f t="shared" si="738"/>
        <v>357.76</v>
      </c>
      <c r="K738" s="25">
        <f t="shared" si="738"/>
        <v>1386.0900000000001</v>
      </c>
    </row>
    <row r="739" spans="1:12" ht="25.5">
      <c r="A739" s="12" t="s">
        <v>1213</v>
      </c>
      <c r="B739" s="13">
        <v>98689</v>
      </c>
      <c r="C739" s="14" t="s">
        <v>1214</v>
      </c>
      <c r="D739" s="15" t="s">
        <v>39</v>
      </c>
      <c r="E739" s="16">
        <v>6</v>
      </c>
      <c r="F739" s="157">
        <v>104.66</v>
      </c>
      <c r="G739" s="157">
        <v>21.29</v>
      </c>
      <c r="H739" s="17">
        <f t="shared" ref="H739:H740" si="739">TRUNC((F739+G739),2)</f>
        <v>125.95</v>
      </c>
      <c r="I739" s="18">
        <f t="shared" ref="I739:I740" si="740">TRUNC((F739*E739),2)</f>
        <v>627.96</v>
      </c>
      <c r="J739" s="18">
        <f t="shared" ref="J739:J740" si="741">TRUNC((G739*E739),2)</f>
        <v>127.74</v>
      </c>
      <c r="K739" s="18">
        <f t="shared" ref="K739:K740" si="742">TRUNC((I739+J739),2)</f>
        <v>755.7</v>
      </c>
      <c r="L739" s="19">
        <f t="shared" ref="L739:L740" si="743">K739</f>
        <v>755.7</v>
      </c>
    </row>
    <row r="740" spans="1:12" ht="25.5">
      <c r="A740" s="12" t="s">
        <v>1215</v>
      </c>
      <c r="B740" s="13">
        <v>93187</v>
      </c>
      <c r="C740" s="14" t="s">
        <v>1177</v>
      </c>
      <c r="D740" s="15" t="s">
        <v>39</v>
      </c>
      <c r="E740" s="16">
        <v>7.8</v>
      </c>
      <c r="F740" s="157">
        <v>51.33</v>
      </c>
      <c r="G740" s="157">
        <v>29.49</v>
      </c>
      <c r="H740" s="17">
        <f t="shared" si="739"/>
        <v>80.819999999999993</v>
      </c>
      <c r="I740" s="18">
        <f t="shared" si="740"/>
        <v>400.37</v>
      </c>
      <c r="J740" s="18">
        <f t="shared" si="741"/>
        <v>230.02</v>
      </c>
      <c r="K740" s="18">
        <f t="shared" si="742"/>
        <v>630.39</v>
      </c>
      <c r="L740" s="19">
        <f t="shared" si="743"/>
        <v>630.39</v>
      </c>
    </row>
    <row r="741" spans="1:12" ht="12.75">
      <c r="A741" s="22" t="s">
        <v>1216</v>
      </c>
      <c r="B741" s="23"/>
      <c r="C741" s="22" t="s">
        <v>1217</v>
      </c>
      <c r="D741" s="23"/>
      <c r="E741" s="24"/>
      <c r="F741" s="159"/>
      <c r="G741" s="159"/>
      <c r="H741" s="23"/>
      <c r="I741" s="25">
        <f t="shared" ref="I741:K741" si="744">SUM(I742:I743)</f>
        <v>11575.96</v>
      </c>
      <c r="J741" s="25">
        <f t="shared" si="744"/>
        <v>627.20000000000005</v>
      </c>
      <c r="K741" s="25">
        <f t="shared" si="744"/>
        <v>12203.16</v>
      </c>
    </row>
    <row r="742" spans="1:12" ht="76.5">
      <c r="A742" s="12" t="s">
        <v>1218</v>
      </c>
      <c r="B742" s="13" t="s">
        <v>1219</v>
      </c>
      <c r="C742" s="14" t="s">
        <v>1220</v>
      </c>
      <c r="D742" s="15" t="s">
        <v>17</v>
      </c>
      <c r="E742" s="16">
        <v>5</v>
      </c>
      <c r="F742" s="157">
        <v>1013.9</v>
      </c>
      <c r="G742" s="157">
        <v>23.08</v>
      </c>
      <c r="H742" s="17">
        <f t="shared" ref="H742:H743" si="745">TRUNC((F742+G742),2)</f>
        <v>1036.98</v>
      </c>
      <c r="I742" s="18">
        <f t="shared" ref="I742:I743" si="746">TRUNC((F742*E742),2)</f>
        <v>5069.5</v>
      </c>
      <c r="J742" s="18">
        <f t="shared" ref="J742:J743" si="747">TRUNC((G742*E742),2)</f>
        <v>115.4</v>
      </c>
      <c r="K742" s="18">
        <f t="shared" ref="K742:K743" si="748">TRUNC((I742+J742),2)</f>
        <v>5184.8999999999996</v>
      </c>
      <c r="L742" s="19">
        <f t="shared" ref="L742:L743" si="749">K742</f>
        <v>5184.8999999999996</v>
      </c>
    </row>
    <row r="743" spans="1:12" ht="89.25">
      <c r="A743" s="12" t="s">
        <v>1221</v>
      </c>
      <c r="B743" s="13" t="s">
        <v>1222</v>
      </c>
      <c r="C743" s="14" t="s">
        <v>1223</v>
      </c>
      <c r="D743" s="15" t="s">
        <v>17</v>
      </c>
      <c r="E743" s="16">
        <v>3</v>
      </c>
      <c r="F743" s="157">
        <v>2168.8200000000002</v>
      </c>
      <c r="G743" s="157">
        <v>170.6</v>
      </c>
      <c r="H743" s="17">
        <f t="shared" si="745"/>
        <v>2339.42</v>
      </c>
      <c r="I743" s="18">
        <f t="shared" si="746"/>
        <v>6506.46</v>
      </c>
      <c r="J743" s="18">
        <f t="shared" si="747"/>
        <v>511.8</v>
      </c>
      <c r="K743" s="18">
        <f t="shared" si="748"/>
        <v>7018.26</v>
      </c>
      <c r="L743" s="19">
        <f t="shared" si="749"/>
        <v>7018.26</v>
      </c>
    </row>
    <row r="744" spans="1:12" ht="12.75">
      <c r="A744" s="6" t="s">
        <v>1224</v>
      </c>
      <c r="B744" s="7"/>
      <c r="C744" s="6" t="s">
        <v>1225</v>
      </c>
      <c r="D744" s="7"/>
      <c r="E744" s="8"/>
      <c r="F744" s="158"/>
      <c r="G744" s="158"/>
      <c r="H744" s="7"/>
      <c r="I744" s="9">
        <f t="shared" ref="I744:K744" si="750">I745+I748</f>
        <v>17890.14</v>
      </c>
      <c r="J744" s="9">
        <f t="shared" si="750"/>
        <v>4653.7400000000007</v>
      </c>
      <c r="K744" s="9">
        <f t="shared" si="750"/>
        <v>22543.88</v>
      </c>
    </row>
    <row r="745" spans="1:12" ht="12.75">
      <c r="A745" s="22" t="s">
        <v>1226</v>
      </c>
      <c r="B745" s="23"/>
      <c r="C745" s="22" t="s">
        <v>1212</v>
      </c>
      <c r="D745" s="23"/>
      <c r="E745" s="24"/>
      <c r="F745" s="159"/>
      <c r="G745" s="159"/>
      <c r="H745" s="23"/>
      <c r="I745" s="25">
        <f t="shared" ref="I745:K745" si="751">SUM(I746:I747)</f>
        <v>576.54999999999995</v>
      </c>
      <c r="J745" s="25">
        <f t="shared" si="751"/>
        <v>199.18</v>
      </c>
      <c r="K745" s="25">
        <f t="shared" si="751"/>
        <v>775.73</v>
      </c>
    </row>
    <row r="746" spans="1:12" ht="38.25">
      <c r="A746" s="12" t="s">
        <v>1227</v>
      </c>
      <c r="B746" s="13">
        <v>98689</v>
      </c>
      <c r="C746" s="14" t="s">
        <v>1228</v>
      </c>
      <c r="D746" s="15" t="s">
        <v>39</v>
      </c>
      <c r="E746" s="16">
        <v>3.4</v>
      </c>
      <c r="F746" s="157">
        <v>104.66</v>
      </c>
      <c r="G746" s="157">
        <v>21.29</v>
      </c>
      <c r="H746" s="17">
        <f t="shared" ref="H746:H747" si="752">TRUNC((F746+G746),2)</f>
        <v>125.95</v>
      </c>
      <c r="I746" s="18">
        <f t="shared" ref="I746:I747" si="753">TRUNC((F746*E746),2)</f>
        <v>355.84</v>
      </c>
      <c r="J746" s="18">
        <f t="shared" ref="J746:J747" si="754">TRUNC((G746*E746),2)</f>
        <v>72.38</v>
      </c>
      <c r="K746" s="18">
        <f t="shared" ref="K746:K747" si="755">TRUNC((I746+J746),2)</f>
        <v>428.22</v>
      </c>
      <c r="L746" s="19">
        <f t="shared" ref="L746:L747" si="756">K746</f>
        <v>428.22</v>
      </c>
    </row>
    <row r="747" spans="1:12" ht="38.25">
      <c r="A747" s="12" t="s">
        <v>1229</v>
      </c>
      <c r="B747" s="13">
        <v>93187</v>
      </c>
      <c r="C747" s="14" t="s">
        <v>1230</v>
      </c>
      <c r="D747" s="15" t="s">
        <v>39</v>
      </c>
      <c r="E747" s="16">
        <v>4.3</v>
      </c>
      <c r="F747" s="157">
        <v>51.33</v>
      </c>
      <c r="G747" s="157">
        <v>29.49</v>
      </c>
      <c r="H747" s="17">
        <f t="shared" si="752"/>
        <v>80.819999999999993</v>
      </c>
      <c r="I747" s="18">
        <f t="shared" si="753"/>
        <v>220.71</v>
      </c>
      <c r="J747" s="18">
        <f t="shared" si="754"/>
        <v>126.8</v>
      </c>
      <c r="K747" s="18">
        <f t="shared" si="755"/>
        <v>347.51</v>
      </c>
      <c r="L747" s="19">
        <f t="shared" si="756"/>
        <v>347.51</v>
      </c>
    </row>
    <row r="748" spans="1:12" ht="12.75">
      <c r="A748" s="22" t="s">
        <v>1231</v>
      </c>
      <c r="B748" s="23"/>
      <c r="C748" s="22" t="s">
        <v>1232</v>
      </c>
      <c r="D748" s="23"/>
      <c r="E748" s="24"/>
      <c r="F748" s="159"/>
      <c r="G748" s="159"/>
      <c r="H748" s="23"/>
      <c r="I748" s="25">
        <f t="shared" ref="I748:K748" si="757">SUM(I749:I753)</f>
        <v>17313.59</v>
      </c>
      <c r="J748" s="25">
        <f t="shared" si="757"/>
        <v>4454.5600000000004</v>
      </c>
      <c r="K748" s="25">
        <f t="shared" si="757"/>
        <v>21768.15</v>
      </c>
    </row>
    <row r="749" spans="1:12" ht="25.5">
      <c r="A749" s="12" t="s">
        <v>1233</v>
      </c>
      <c r="B749" s="13">
        <v>111453</v>
      </c>
      <c r="C749" s="14" t="s">
        <v>1234</v>
      </c>
      <c r="D749" s="15" t="s">
        <v>24</v>
      </c>
      <c r="E749" s="16">
        <v>23.87</v>
      </c>
      <c r="F749" s="157">
        <v>533.4</v>
      </c>
      <c r="G749" s="157">
        <v>80.569999999999993</v>
      </c>
      <c r="H749" s="17">
        <f t="shared" ref="H749:H753" si="758">TRUNC((F749+G749),2)</f>
        <v>613.97</v>
      </c>
      <c r="I749" s="18">
        <f t="shared" ref="I749:I753" si="759">TRUNC((F749*E749),2)</f>
        <v>12732.25</v>
      </c>
      <c r="J749" s="18">
        <f t="shared" ref="J749:J753" si="760">TRUNC((G749*E749),2)</f>
        <v>1923.2</v>
      </c>
      <c r="K749" s="18">
        <f t="shared" ref="K749:K753" si="761">TRUNC((I749+J749),2)</f>
        <v>14655.45</v>
      </c>
      <c r="L749" s="19">
        <f t="shared" ref="L749:L753" si="762">K749</f>
        <v>14655.45</v>
      </c>
    </row>
    <row r="750" spans="1:12" ht="38.25">
      <c r="A750" s="12" t="s">
        <v>1235</v>
      </c>
      <c r="B750" s="13" t="s">
        <v>1236</v>
      </c>
      <c r="C750" s="14" t="s">
        <v>1237</v>
      </c>
      <c r="D750" s="15" t="s">
        <v>24</v>
      </c>
      <c r="E750" s="16">
        <v>3.36</v>
      </c>
      <c r="F750" s="157">
        <v>343.21</v>
      </c>
      <c r="G750" s="157">
        <v>129.88999999999999</v>
      </c>
      <c r="H750" s="17">
        <f t="shared" si="758"/>
        <v>473.1</v>
      </c>
      <c r="I750" s="18">
        <f t="shared" si="759"/>
        <v>1153.18</v>
      </c>
      <c r="J750" s="18">
        <f t="shared" si="760"/>
        <v>436.43</v>
      </c>
      <c r="K750" s="18">
        <f t="shared" si="761"/>
        <v>1589.61</v>
      </c>
      <c r="L750" s="19">
        <f t="shared" si="762"/>
        <v>1589.61</v>
      </c>
    </row>
    <row r="751" spans="1:12" ht="25.5">
      <c r="A751" s="12" t="s">
        <v>1238</v>
      </c>
      <c r="B751" s="13">
        <v>100701</v>
      </c>
      <c r="C751" s="14" t="s">
        <v>1239</v>
      </c>
      <c r="D751" s="15" t="s">
        <v>24</v>
      </c>
      <c r="E751" s="16">
        <v>1.89</v>
      </c>
      <c r="F751" s="157">
        <v>1116.82</v>
      </c>
      <c r="G751" s="157">
        <v>18.21</v>
      </c>
      <c r="H751" s="17">
        <f t="shared" si="758"/>
        <v>1135.03</v>
      </c>
      <c r="I751" s="18">
        <f t="shared" si="759"/>
        <v>2110.7800000000002</v>
      </c>
      <c r="J751" s="18">
        <f t="shared" si="760"/>
        <v>34.409999999999997</v>
      </c>
      <c r="K751" s="18">
        <f t="shared" si="761"/>
        <v>2145.19</v>
      </c>
      <c r="L751" s="19">
        <f t="shared" si="762"/>
        <v>2145.19</v>
      </c>
    </row>
    <row r="752" spans="1:12" ht="51">
      <c r="A752" s="12" t="s">
        <v>1240</v>
      </c>
      <c r="B752" s="13">
        <v>100722</v>
      </c>
      <c r="C752" s="14" t="s">
        <v>1241</v>
      </c>
      <c r="D752" s="15" t="s">
        <v>24</v>
      </c>
      <c r="E752" s="16">
        <v>58.24</v>
      </c>
      <c r="F752" s="157">
        <v>11.31</v>
      </c>
      <c r="G752" s="157">
        <v>17.690000000000001</v>
      </c>
      <c r="H752" s="17">
        <f t="shared" si="758"/>
        <v>29</v>
      </c>
      <c r="I752" s="18">
        <f t="shared" si="759"/>
        <v>658.69</v>
      </c>
      <c r="J752" s="18">
        <f t="shared" si="760"/>
        <v>1030.26</v>
      </c>
      <c r="K752" s="18">
        <f t="shared" si="761"/>
        <v>1688.95</v>
      </c>
      <c r="L752" s="19">
        <f t="shared" si="762"/>
        <v>1688.95</v>
      </c>
    </row>
    <row r="753" spans="1:12" ht="51">
      <c r="A753" s="12" t="s">
        <v>1242</v>
      </c>
      <c r="B753" s="13">
        <v>100722</v>
      </c>
      <c r="C753" s="14" t="s">
        <v>1241</v>
      </c>
      <c r="D753" s="15" t="s">
        <v>24</v>
      </c>
      <c r="E753" s="16">
        <v>58.24</v>
      </c>
      <c r="F753" s="157">
        <v>11.31</v>
      </c>
      <c r="G753" s="157">
        <v>17.690000000000001</v>
      </c>
      <c r="H753" s="17">
        <f t="shared" si="758"/>
        <v>29</v>
      </c>
      <c r="I753" s="18">
        <f t="shared" si="759"/>
        <v>658.69</v>
      </c>
      <c r="J753" s="18">
        <f t="shared" si="760"/>
        <v>1030.26</v>
      </c>
      <c r="K753" s="18">
        <f t="shared" si="761"/>
        <v>1688.95</v>
      </c>
      <c r="L753" s="19">
        <f t="shared" si="762"/>
        <v>1688.95</v>
      </c>
    </row>
    <row r="754" spans="1:12" ht="12.75">
      <c r="A754" s="6" t="s">
        <v>1243</v>
      </c>
      <c r="B754" s="7"/>
      <c r="C754" s="6" t="s">
        <v>1244</v>
      </c>
      <c r="D754" s="7"/>
      <c r="E754" s="8"/>
      <c r="F754" s="158"/>
      <c r="G754" s="158"/>
      <c r="H754" s="7"/>
      <c r="I754" s="9">
        <f t="shared" ref="I754:K754" si="763">I755+I757</f>
        <v>10936.740000000002</v>
      </c>
      <c r="J754" s="9">
        <f t="shared" si="763"/>
        <v>3475.99</v>
      </c>
      <c r="K754" s="9">
        <f t="shared" si="763"/>
        <v>14412.73</v>
      </c>
    </row>
    <row r="755" spans="1:12" ht="25.5">
      <c r="A755" s="22" t="s">
        <v>1245</v>
      </c>
      <c r="B755" s="23"/>
      <c r="C755" s="22" t="s">
        <v>1246</v>
      </c>
      <c r="D755" s="23"/>
      <c r="E755" s="24"/>
      <c r="F755" s="159"/>
      <c r="G755" s="159"/>
      <c r="H755" s="23"/>
      <c r="I755" s="25">
        <f t="shared" ref="I755:K755" si="764">SUM(I756)</f>
        <v>8701.8700000000008</v>
      </c>
      <c r="J755" s="25">
        <f t="shared" si="764"/>
        <v>2765.69</v>
      </c>
      <c r="K755" s="25">
        <f t="shared" si="764"/>
        <v>11467.56</v>
      </c>
    </row>
    <row r="756" spans="1:12" ht="25.5">
      <c r="A756" s="12" t="s">
        <v>1247</v>
      </c>
      <c r="B756" s="13" t="s">
        <v>1248</v>
      </c>
      <c r="C756" s="14" t="s">
        <v>1249</v>
      </c>
      <c r="D756" s="15" t="s">
        <v>24</v>
      </c>
      <c r="E756" s="16">
        <v>89.36</v>
      </c>
      <c r="F756" s="157">
        <v>97.38</v>
      </c>
      <c r="G756" s="157">
        <v>30.95</v>
      </c>
      <c r="H756" s="17">
        <f>TRUNC((F756+G756),2)</f>
        <v>128.33000000000001</v>
      </c>
      <c r="I756" s="18">
        <f>TRUNC((F756*E756),2)</f>
        <v>8701.8700000000008</v>
      </c>
      <c r="J756" s="18">
        <f>TRUNC((G756*E756),2)</f>
        <v>2765.69</v>
      </c>
      <c r="K756" s="18">
        <f>TRUNC((I756+J756),2)</f>
        <v>11467.56</v>
      </c>
      <c r="L756" s="19">
        <f>K756</f>
        <v>11467.56</v>
      </c>
    </row>
    <row r="757" spans="1:12" ht="12.75">
      <c r="A757" s="22" t="s">
        <v>1250</v>
      </c>
      <c r="B757" s="23"/>
      <c r="C757" s="22" t="s">
        <v>1205</v>
      </c>
      <c r="D757" s="23"/>
      <c r="E757" s="24"/>
      <c r="F757" s="159"/>
      <c r="G757" s="159"/>
      <c r="H757" s="23"/>
      <c r="I757" s="25">
        <f t="shared" ref="I757:K757" si="765">SUM(I758)</f>
        <v>2234.87</v>
      </c>
      <c r="J757" s="25">
        <f t="shared" si="765"/>
        <v>710.3</v>
      </c>
      <c r="K757" s="25">
        <f t="shared" si="765"/>
        <v>2945.17</v>
      </c>
    </row>
    <row r="758" spans="1:12" ht="25.5">
      <c r="A758" s="12" t="s">
        <v>1251</v>
      </c>
      <c r="B758" s="13" t="s">
        <v>1248</v>
      </c>
      <c r="C758" s="14" t="s">
        <v>1249</v>
      </c>
      <c r="D758" s="15" t="s">
        <v>24</v>
      </c>
      <c r="E758" s="16">
        <v>22.95</v>
      </c>
      <c r="F758" s="157">
        <v>97.38</v>
      </c>
      <c r="G758" s="157">
        <v>30.95</v>
      </c>
      <c r="H758" s="17">
        <f>TRUNC((F758+G758),2)</f>
        <v>128.33000000000001</v>
      </c>
      <c r="I758" s="18">
        <f>TRUNC((F758*E758),2)</f>
        <v>2234.87</v>
      </c>
      <c r="J758" s="18">
        <f>TRUNC((G758*E758),2)</f>
        <v>710.3</v>
      </c>
      <c r="K758" s="18">
        <f>TRUNC((I758+J758),2)</f>
        <v>2945.17</v>
      </c>
      <c r="L758" s="19">
        <f>K758</f>
        <v>2945.17</v>
      </c>
    </row>
    <row r="759" spans="1:12" ht="12.75">
      <c r="A759" s="6" t="s">
        <v>1252</v>
      </c>
      <c r="B759" s="7"/>
      <c r="C759" s="6" t="s">
        <v>1192</v>
      </c>
      <c r="D759" s="7"/>
      <c r="E759" s="8"/>
      <c r="F759" s="158"/>
      <c r="G759" s="158"/>
      <c r="H759" s="7"/>
      <c r="I759" s="9">
        <f t="shared" ref="I759:K759" si="766">SUM(I760:I761)</f>
        <v>4304.0199999999995</v>
      </c>
      <c r="J759" s="9">
        <f t="shared" si="766"/>
        <v>1184.0700000000002</v>
      </c>
      <c r="K759" s="9">
        <f t="shared" si="766"/>
        <v>5488.09</v>
      </c>
    </row>
    <row r="760" spans="1:12" ht="51">
      <c r="A760" s="12" t="s">
        <v>1253</v>
      </c>
      <c r="B760" s="13">
        <v>87269</v>
      </c>
      <c r="C760" s="14" t="s">
        <v>1254</v>
      </c>
      <c r="D760" s="15" t="s">
        <v>24</v>
      </c>
      <c r="E760" s="16">
        <v>48.32</v>
      </c>
      <c r="F760" s="157">
        <v>65.34</v>
      </c>
      <c r="G760" s="157">
        <v>22.51</v>
      </c>
      <c r="H760" s="17">
        <f t="shared" ref="H760:H761" si="767">TRUNC((F760+G760),2)</f>
        <v>87.85</v>
      </c>
      <c r="I760" s="18">
        <f t="shared" ref="I760:I761" si="768">TRUNC((F760*E760),2)</f>
        <v>3157.22</v>
      </c>
      <c r="J760" s="18">
        <f t="shared" ref="J760:J761" si="769">TRUNC((G760*E760),2)</f>
        <v>1087.68</v>
      </c>
      <c r="K760" s="18">
        <f t="shared" ref="K760:K761" si="770">TRUNC((I760+J760),2)</f>
        <v>4244.8999999999996</v>
      </c>
      <c r="L760" s="19">
        <f t="shared" ref="L760:L761" si="771">K760</f>
        <v>4244.8999999999996</v>
      </c>
    </row>
    <row r="761" spans="1:12" ht="89.25">
      <c r="A761" s="12" t="s">
        <v>1255</v>
      </c>
      <c r="B761" s="13">
        <v>93441</v>
      </c>
      <c r="C761" s="14" t="s">
        <v>1256</v>
      </c>
      <c r="D761" s="15" t="s">
        <v>17</v>
      </c>
      <c r="E761" s="16">
        <v>1</v>
      </c>
      <c r="F761" s="157">
        <v>1146.8</v>
      </c>
      <c r="G761" s="157">
        <v>96.39</v>
      </c>
      <c r="H761" s="17">
        <f t="shared" si="767"/>
        <v>1243.19</v>
      </c>
      <c r="I761" s="18">
        <f t="shared" si="768"/>
        <v>1146.8</v>
      </c>
      <c r="J761" s="18">
        <f t="shared" si="769"/>
        <v>96.39</v>
      </c>
      <c r="K761" s="18">
        <f t="shared" si="770"/>
        <v>1243.19</v>
      </c>
      <c r="L761" s="19">
        <f t="shared" si="771"/>
        <v>1243.19</v>
      </c>
    </row>
    <row r="762" spans="1:12" ht="12.75">
      <c r="A762" s="6" t="s">
        <v>1257</v>
      </c>
      <c r="B762" s="7"/>
      <c r="C762" s="6" t="s">
        <v>1197</v>
      </c>
      <c r="D762" s="7"/>
      <c r="E762" s="8"/>
      <c r="F762" s="158"/>
      <c r="G762" s="158"/>
      <c r="H762" s="7"/>
      <c r="I762" s="9">
        <f t="shared" ref="I762:K762" si="772">I763+I794+I825</f>
        <v>59974.619999999995</v>
      </c>
      <c r="J762" s="9">
        <f t="shared" si="772"/>
        <v>4886.5200000000004</v>
      </c>
      <c r="K762" s="9">
        <f t="shared" si="772"/>
        <v>64861.140000000007</v>
      </c>
    </row>
    <row r="763" spans="1:12" ht="12.75">
      <c r="A763" s="22" t="s">
        <v>1258</v>
      </c>
      <c r="B763" s="23"/>
      <c r="C763" s="22" t="s">
        <v>1259</v>
      </c>
      <c r="D763" s="23"/>
      <c r="E763" s="24"/>
      <c r="F763" s="159"/>
      <c r="G763" s="159"/>
      <c r="H763" s="23"/>
      <c r="I763" s="25">
        <f t="shared" ref="I763:K763" si="773">I764+I766+I778+I781+I783+I786</f>
        <v>29761.879999999997</v>
      </c>
      <c r="J763" s="25">
        <f t="shared" si="773"/>
        <v>2414.2100000000005</v>
      </c>
      <c r="K763" s="25">
        <f t="shared" si="773"/>
        <v>32176.09</v>
      </c>
    </row>
    <row r="764" spans="1:12" ht="12.75">
      <c r="A764" s="26" t="s">
        <v>1260</v>
      </c>
      <c r="B764" s="27"/>
      <c r="C764" s="26" t="s">
        <v>1261</v>
      </c>
      <c r="D764" s="27"/>
      <c r="E764" s="28"/>
      <c r="F764" s="160"/>
      <c r="G764" s="160"/>
      <c r="H764" s="27"/>
      <c r="I764" s="29">
        <f t="shared" ref="I764:K764" si="774">SUM(I765)</f>
        <v>3596.96</v>
      </c>
      <c r="J764" s="29">
        <f t="shared" si="774"/>
        <v>1239.17</v>
      </c>
      <c r="K764" s="29">
        <f t="shared" si="774"/>
        <v>4836.13</v>
      </c>
    </row>
    <row r="765" spans="1:12" ht="51">
      <c r="A765" s="12" t="s">
        <v>1262</v>
      </c>
      <c r="B765" s="13">
        <v>87269</v>
      </c>
      <c r="C765" s="14" t="s">
        <v>1254</v>
      </c>
      <c r="D765" s="15" t="s">
        <v>24</v>
      </c>
      <c r="E765" s="16">
        <v>55.05</v>
      </c>
      <c r="F765" s="157">
        <v>65.34</v>
      </c>
      <c r="G765" s="157">
        <v>22.51</v>
      </c>
      <c r="H765" s="17">
        <f>TRUNC((F765+G765),2)</f>
        <v>87.85</v>
      </c>
      <c r="I765" s="18">
        <f>TRUNC((F765*E765),2)</f>
        <v>3596.96</v>
      </c>
      <c r="J765" s="18">
        <f>TRUNC((G765*E765),2)</f>
        <v>1239.17</v>
      </c>
      <c r="K765" s="18">
        <f>TRUNC((I765+J765),2)</f>
        <v>4836.13</v>
      </c>
      <c r="L765" s="19">
        <f>K765</f>
        <v>4836.13</v>
      </c>
    </row>
    <row r="766" spans="1:12" ht="12.75">
      <c r="A766" s="26" t="s">
        <v>1263</v>
      </c>
      <c r="B766" s="27"/>
      <c r="C766" s="26" t="s">
        <v>1264</v>
      </c>
      <c r="D766" s="27"/>
      <c r="E766" s="28"/>
      <c r="F766" s="160"/>
      <c r="G766" s="160"/>
      <c r="H766" s="27"/>
      <c r="I766" s="29">
        <f t="shared" ref="I766:K766" si="775">SUM(I767:I777)</f>
        <v>7929.1899999999987</v>
      </c>
      <c r="J766" s="29">
        <f t="shared" si="775"/>
        <v>766.52</v>
      </c>
      <c r="K766" s="29">
        <f t="shared" si="775"/>
        <v>8695.7100000000009</v>
      </c>
    </row>
    <row r="767" spans="1:12" ht="63.75">
      <c r="A767" s="12" t="s">
        <v>1265</v>
      </c>
      <c r="B767" s="13">
        <v>86932</v>
      </c>
      <c r="C767" s="14" t="s">
        <v>1266</v>
      </c>
      <c r="D767" s="15" t="s">
        <v>17</v>
      </c>
      <c r="E767" s="16">
        <v>2</v>
      </c>
      <c r="F767" s="157">
        <v>549.04</v>
      </c>
      <c r="G767" s="157">
        <v>33.43</v>
      </c>
      <c r="H767" s="17">
        <f t="shared" ref="H767:H777" si="776">TRUNC((F767+G767),2)</f>
        <v>582.47</v>
      </c>
      <c r="I767" s="18">
        <f t="shared" ref="I767:I777" si="777">TRUNC((F767*E767),2)</f>
        <v>1098.08</v>
      </c>
      <c r="J767" s="18">
        <f t="shared" ref="J767:J777" si="778">TRUNC((G767*E767),2)</f>
        <v>66.86</v>
      </c>
      <c r="K767" s="18">
        <f t="shared" ref="K767:K777" si="779">TRUNC((I767+J767),2)</f>
        <v>1164.94</v>
      </c>
      <c r="L767" s="19">
        <f t="shared" ref="L767:L777" si="780">K767</f>
        <v>1164.94</v>
      </c>
    </row>
    <row r="768" spans="1:12" ht="25.5">
      <c r="A768" s="12" t="s">
        <v>1267</v>
      </c>
      <c r="B768" s="55">
        <v>100849</v>
      </c>
      <c r="C768" s="56" t="s">
        <v>1268</v>
      </c>
      <c r="D768" s="57" t="s">
        <v>17</v>
      </c>
      <c r="E768" s="58">
        <v>2</v>
      </c>
      <c r="F768" s="163">
        <v>38.9</v>
      </c>
      <c r="G768" s="163">
        <f>5.21+1.3</f>
        <v>6.51</v>
      </c>
      <c r="H768" s="17">
        <f t="shared" si="776"/>
        <v>45.41</v>
      </c>
      <c r="I768" s="18">
        <f t="shared" si="777"/>
        <v>77.8</v>
      </c>
      <c r="J768" s="18">
        <f t="shared" si="778"/>
        <v>13.02</v>
      </c>
      <c r="K768" s="18">
        <f t="shared" si="779"/>
        <v>90.82</v>
      </c>
      <c r="L768" s="19">
        <f t="shared" si="780"/>
        <v>90.82</v>
      </c>
    </row>
    <row r="769" spans="1:12" ht="76.5">
      <c r="A769" s="12" t="s">
        <v>1269</v>
      </c>
      <c r="B769" s="13" t="s">
        <v>1270</v>
      </c>
      <c r="C769" s="14" t="s">
        <v>1271</v>
      </c>
      <c r="D769" s="15" t="s">
        <v>17</v>
      </c>
      <c r="E769" s="16">
        <v>1</v>
      </c>
      <c r="F769" s="157">
        <v>1523.6</v>
      </c>
      <c r="G769" s="157">
        <v>92.52</v>
      </c>
      <c r="H769" s="17">
        <f t="shared" si="776"/>
        <v>1616.12</v>
      </c>
      <c r="I769" s="18">
        <f t="shared" si="777"/>
        <v>1523.6</v>
      </c>
      <c r="J769" s="18">
        <f t="shared" si="778"/>
        <v>92.52</v>
      </c>
      <c r="K769" s="18">
        <f t="shared" si="779"/>
        <v>1616.12</v>
      </c>
      <c r="L769" s="19">
        <f t="shared" si="780"/>
        <v>1616.12</v>
      </c>
    </row>
    <row r="770" spans="1:12" ht="38.25">
      <c r="A770" s="12" t="s">
        <v>1272</v>
      </c>
      <c r="B770" s="13" t="s">
        <v>1273</v>
      </c>
      <c r="C770" s="14" t="s">
        <v>1274</v>
      </c>
      <c r="D770" s="15" t="s">
        <v>24</v>
      </c>
      <c r="E770" s="16">
        <v>2.21</v>
      </c>
      <c r="F770" s="157">
        <v>1045.01</v>
      </c>
      <c r="G770" s="157">
        <v>148.55000000000001</v>
      </c>
      <c r="H770" s="17">
        <f t="shared" si="776"/>
        <v>1193.56</v>
      </c>
      <c r="I770" s="18">
        <f t="shared" si="777"/>
        <v>2309.4699999999998</v>
      </c>
      <c r="J770" s="18">
        <f t="shared" si="778"/>
        <v>328.29</v>
      </c>
      <c r="K770" s="18">
        <f t="shared" si="779"/>
        <v>2637.76</v>
      </c>
      <c r="L770" s="19">
        <f t="shared" si="780"/>
        <v>2637.76</v>
      </c>
    </row>
    <row r="771" spans="1:12" ht="51">
      <c r="A771" s="12" t="s">
        <v>1275</v>
      </c>
      <c r="B771" s="13">
        <v>86937</v>
      </c>
      <c r="C771" s="14" t="s">
        <v>1276</v>
      </c>
      <c r="D771" s="15" t="s">
        <v>17</v>
      </c>
      <c r="E771" s="16">
        <v>3</v>
      </c>
      <c r="F771" s="157">
        <v>215.16</v>
      </c>
      <c r="G771" s="157">
        <v>38.29</v>
      </c>
      <c r="H771" s="17">
        <f t="shared" si="776"/>
        <v>253.45</v>
      </c>
      <c r="I771" s="18">
        <f t="shared" si="777"/>
        <v>645.48</v>
      </c>
      <c r="J771" s="18">
        <f t="shared" si="778"/>
        <v>114.87</v>
      </c>
      <c r="K771" s="18">
        <f t="shared" si="779"/>
        <v>760.35</v>
      </c>
      <c r="L771" s="19">
        <f t="shared" si="780"/>
        <v>760.35</v>
      </c>
    </row>
    <row r="772" spans="1:12" ht="38.25">
      <c r="A772" s="12" t="s">
        <v>1277</v>
      </c>
      <c r="B772" s="13" t="s">
        <v>1278</v>
      </c>
      <c r="C772" s="14" t="s">
        <v>1279</v>
      </c>
      <c r="D772" s="15" t="s">
        <v>17</v>
      </c>
      <c r="E772" s="16">
        <v>3</v>
      </c>
      <c r="F772" s="157">
        <v>201.26</v>
      </c>
      <c r="G772" s="157">
        <v>16.37</v>
      </c>
      <c r="H772" s="17">
        <f t="shared" si="776"/>
        <v>217.63</v>
      </c>
      <c r="I772" s="18">
        <f t="shared" si="777"/>
        <v>603.78</v>
      </c>
      <c r="J772" s="18">
        <f t="shared" si="778"/>
        <v>49.11</v>
      </c>
      <c r="K772" s="18">
        <f t="shared" si="779"/>
        <v>652.89</v>
      </c>
      <c r="L772" s="19">
        <f t="shared" si="780"/>
        <v>652.89</v>
      </c>
    </row>
    <row r="773" spans="1:12" ht="25.5">
      <c r="A773" s="12" t="s">
        <v>1280</v>
      </c>
      <c r="B773" s="13" t="s">
        <v>1281</v>
      </c>
      <c r="C773" s="14" t="s">
        <v>1282</v>
      </c>
      <c r="D773" s="15" t="s">
        <v>17</v>
      </c>
      <c r="E773" s="16">
        <v>1</v>
      </c>
      <c r="F773" s="157">
        <v>530</v>
      </c>
      <c r="G773" s="157">
        <v>66.319999999999993</v>
      </c>
      <c r="H773" s="17">
        <f t="shared" si="776"/>
        <v>596.32000000000005</v>
      </c>
      <c r="I773" s="18">
        <f t="shared" si="777"/>
        <v>530</v>
      </c>
      <c r="J773" s="18">
        <f t="shared" si="778"/>
        <v>66.319999999999993</v>
      </c>
      <c r="K773" s="18">
        <f t="shared" si="779"/>
        <v>596.32000000000005</v>
      </c>
      <c r="L773" s="19">
        <f t="shared" si="780"/>
        <v>596.32000000000005</v>
      </c>
    </row>
    <row r="774" spans="1:12" ht="25.5">
      <c r="A774" s="12" t="s">
        <v>1283</v>
      </c>
      <c r="B774" s="13">
        <v>86886</v>
      </c>
      <c r="C774" s="14" t="s">
        <v>1284</v>
      </c>
      <c r="D774" s="15" t="s">
        <v>17</v>
      </c>
      <c r="E774" s="16">
        <v>1</v>
      </c>
      <c r="F774" s="157">
        <v>52.39</v>
      </c>
      <c r="G774" s="157">
        <v>4.88</v>
      </c>
      <c r="H774" s="17">
        <f t="shared" si="776"/>
        <v>57.27</v>
      </c>
      <c r="I774" s="18">
        <f t="shared" si="777"/>
        <v>52.39</v>
      </c>
      <c r="J774" s="18">
        <f t="shared" si="778"/>
        <v>4.88</v>
      </c>
      <c r="K774" s="18">
        <f t="shared" si="779"/>
        <v>57.27</v>
      </c>
      <c r="L774" s="19">
        <f t="shared" si="780"/>
        <v>57.27</v>
      </c>
    </row>
    <row r="775" spans="1:12" ht="51">
      <c r="A775" s="12" t="s">
        <v>1285</v>
      </c>
      <c r="B775" s="13">
        <v>86877</v>
      </c>
      <c r="C775" s="14" t="s">
        <v>1286</v>
      </c>
      <c r="D775" s="15" t="s">
        <v>17</v>
      </c>
      <c r="E775" s="16">
        <v>1</v>
      </c>
      <c r="F775" s="157">
        <v>71.62</v>
      </c>
      <c r="G775" s="157">
        <v>5.56</v>
      </c>
      <c r="H775" s="17">
        <f t="shared" si="776"/>
        <v>77.180000000000007</v>
      </c>
      <c r="I775" s="18">
        <f t="shared" si="777"/>
        <v>71.62</v>
      </c>
      <c r="J775" s="18">
        <f t="shared" si="778"/>
        <v>5.56</v>
      </c>
      <c r="K775" s="18">
        <f t="shared" si="779"/>
        <v>77.180000000000007</v>
      </c>
      <c r="L775" s="19">
        <f t="shared" si="780"/>
        <v>77.180000000000007</v>
      </c>
    </row>
    <row r="776" spans="1:12" ht="25.5">
      <c r="A776" s="12" t="s">
        <v>1287</v>
      </c>
      <c r="B776" s="13">
        <v>86883</v>
      </c>
      <c r="C776" s="14" t="s">
        <v>1288</v>
      </c>
      <c r="D776" s="15" t="s">
        <v>17</v>
      </c>
      <c r="E776" s="16">
        <v>1</v>
      </c>
      <c r="F776" s="157">
        <v>8.93</v>
      </c>
      <c r="G776" s="157">
        <v>2.7</v>
      </c>
      <c r="H776" s="17">
        <f t="shared" si="776"/>
        <v>11.63</v>
      </c>
      <c r="I776" s="18">
        <f t="shared" si="777"/>
        <v>8.93</v>
      </c>
      <c r="J776" s="18">
        <f t="shared" si="778"/>
        <v>2.7</v>
      </c>
      <c r="K776" s="18">
        <f t="shared" si="779"/>
        <v>11.63</v>
      </c>
      <c r="L776" s="19">
        <f t="shared" si="780"/>
        <v>11.63</v>
      </c>
    </row>
    <row r="777" spans="1:12" ht="38.25">
      <c r="A777" s="12" t="s">
        <v>1289</v>
      </c>
      <c r="B777" s="13" t="s">
        <v>1290</v>
      </c>
      <c r="C777" s="14" t="s">
        <v>1291</v>
      </c>
      <c r="D777" s="15" t="s">
        <v>17</v>
      </c>
      <c r="E777" s="16">
        <v>1</v>
      </c>
      <c r="F777" s="157">
        <v>1008.04</v>
      </c>
      <c r="G777" s="157">
        <v>22.39</v>
      </c>
      <c r="H777" s="17">
        <f t="shared" si="776"/>
        <v>1030.43</v>
      </c>
      <c r="I777" s="18">
        <f t="shared" si="777"/>
        <v>1008.04</v>
      </c>
      <c r="J777" s="18">
        <f t="shared" si="778"/>
        <v>22.39</v>
      </c>
      <c r="K777" s="18">
        <f t="shared" si="779"/>
        <v>1030.43</v>
      </c>
      <c r="L777" s="19">
        <f t="shared" si="780"/>
        <v>1030.43</v>
      </c>
    </row>
    <row r="778" spans="1:12" ht="12.75">
      <c r="A778" s="26" t="s">
        <v>1292</v>
      </c>
      <c r="B778" s="27"/>
      <c r="C778" s="26" t="s">
        <v>1293</v>
      </c>
      <c r="D778" s="27"/>
      <c r="E778" s="28"/>
      <c r="F778" s="160"/>
      <c r="G778" s="160"/>
      <c r="H778" s="27"/>
      <c r="I778" s="29">
        <f t="shared" ref="I778:K778" si="781">SUM(I779:I780)</f>
        <v>1317.23</v>
      </c>
      <c r="J778" s="29">
        <f t="shared" si="781"/>
        <v>157.61000000000001</v>
      </c>
      <c r="K778" s="29">
        <f t="shared" si="781"/>
        <v>1474.8400000000001</v>
      </c>
    </row>
    <row r="779" spans="1:12" ht="38.25">
      <c r="A779" s="12" t="s">
        <v>1294</v>
      </c>
      <c r="B779" s="13">
        <v>85005</v>
      </c>
      <c r="C779" s="14" t="s">
        <v>1295</v>
      </c>
      <c r="D779" s="15" t="s">
        <v>24</v>
      </c>
      <c r="E779" s="16">
        <v>0.54</v>
      </c>
      <c r="F779" s="157">
        <v>504.69</v>
      </c>
      <c r="G779" s="157">
        <v>60.39</v>
      </c>
      <c r="H779" s="17">
        <f t="shared" ref="H779:H780" si="782">TRUNC((F779+G779),2)</f>
        <v>565.08000000000004</v>
      </c>
      <c r="I779" s="18">
        <f t="shared" ref="I779:I780" si="783">TRUNC((F779*E779),2)</f>
        <v>272.52999999999997</v>
      </c>
      <c r="J779" s="18">
        <f t="shared" ref="J779:J780" si="784">TRUNC((G779*E779),2)</f>
        <v>32.61</v>
      </c>
      <c r="K779" s="18">
        <f t="shared" ref="K779:K780" si="785">TRUNC((I779+J779),2)</f>
        <v>305.14</v>
      </c>
      <c r="L779" s="19">
        <f t="shared" ref="L779:L780" si="786">K779</f>
        <v>305.14</v>
      </c>
    </row>
    <row r="780" spans="1:12" ht="38.25">
      <c r="A780" s="12" t="s">
        <v>1296</v>
      </c>
      <c r="B780" s="13">
        <v>85005</v>
      </c>
      <c r="C780" s="14" t="s">
        <v>1297</v>
      </c>
      <c r="D780" s="15" t="s">
        <v>24</v>
      </c>
      <c r="E780" s="16">
        <v>2.0699999999999998</v>
      </c>
      <c r="F780" s="157">
        <v>504.69</v>
      </c>
      <c r="G780" s="157">
        <v>60.39</v>
      </c>
      <c r="H780" s="17">
        <f t="shared" si="782"/>
        <v>565.08000000000004</v>
      </c>
      <c r="I780" s="18">
        <f t="shared" si="783"/>
        <v>1044.7</v>
      </c>
      <c r="J780" s="18">
        <f t="shared" si="784"/>
        <v>125</v>
      </c>
      <c r="K780" s="18">
        <f t="shared" si="785"/>
        <v>1169.7</v>
      </c>
      <c r="L780" s="19">
        <f t="shared" si="786"/>
        <v>1169.7</v>
      </c>
    </row>
    <row r="781" spans="1:12" ht="12.75">
      <c r="A781" s="26" t="s">
        <v>1298</v>
      </c>
      <c r="B781" s="27"/>
      <c r="C781" s="26" t="s">
        <v>1299</v>
      </c>
      <c r="D781" s="27"/>
      <c r="E781" s="28"/>
      <c r="F781" s="160"/>
      <c r="G781" s="160"/>
      <c r="H781" s="27"/>
      <c r="I781" s="29">
        <f t="shared" ref="I781:K781" si="787">SUM(I782)</f>
        <v>10456.57</v>
      </c>
      <c r="J781" s="29">
        <f t="shared" si="787"/>
        <v>0</v>
      </c>
      <c r="K781" s="29">
        <f t="shared" si="787"/>
        <v>10456.57</v>
      </c>
    </row>
    <row r="782" spans="1:12" ht="51">
      <c r="A782" s="12" t="s">
        <v>1300</v>
      </c>
      <c r="B782" s="13" t="s">
        <v>1301</v>
      </c>
      <c r="C782" s="14" t="s">
        <v>1302</v>
      </c>
      <c r="D782" s="15" t="s">
        <v>24</v>
      </c>
      <c r="E782" s="16">
        <v>13.26</v>
      </c>
      <c r="F782" s="157">
        <v>788.58</v>
      </c>
      <c r="G782" s="157">
        <v>0</v>
      </c>
      <c r="H782" s="17">
        <f>TRUNC((F782+G782),2)</f>
        <v>788.58</v>
      </c>
      <c r="I782" s="18">
        <f>TRUNC((F782*E782),2)</f>
        <v>10456.57</v>
      </c>
      <c r="J782" s="18">
        <f>TRUNC((G782*E782),2)</f>
        <v>0</v>
      </c>
      <c r="K782" s="18">
        <f>TRUNC((I782+J782),2)</f>
        <v>10456.57</v>
      </c>
      <c r="L782" s="19">
        <f>K782</f>
        <v>10456.57</v>
      </c>
    </row>
    <row r="783" spans="1:12" ht="12.75">
      <c r="A783" s="26" t="s">
        <v>1303</v>
      </c>
      <c r="B783" s="27"/>
      <c r="C783" s="26" t="s">
        <v>1210</v>
      </c>
      <c r="D783" s="27"/>
      <c r="E783" s="28"/>
      <c r="F783" s="160"/>
      <c r="G783" s="160"/>
      <c r="H783" s="27"/>
      <c r="I783" s="29">
        <f t="shared" ref="I783:K783" si="788">SUM(I784:I785)</f>
        <v>4919.84</v>
      </c>
      <c r="J783" s="29">
        <f t="shared" si="788"/>
        <v>149.10999999999999</v>
      </c>
      <c r="K783" s="29">
        <f t="shared" si="788"/>
        <v>5068.95</v>
      </c>
    </row>
    <row r="784" spans="1:12" ht="38.25">
      <c r="A784" s="12" t="s">
        <v>1304</v>
      </c>
      <c r="B784" s="13">
        <v>91341</v>
      </c>
      <c r="C784" s="14" t="s">
        <v>1305</v>
      </c>
      <c r="D784" s="15" t="s">
        <v>24</v>
      </c>
      <c r="E784" s="16">
        <v>4.1399999999999997</v>
      </c>
      <c r="F784" s="157">
        <v>1147.68</v>
      </c>
      <c r="G784" s="157">
        <v>13.59</v>
      </c>
      <c r="H784" s="17">
        <f t="shared" ref="H784:H785" si="789">TRUNC((F784+G784),2)</f>
        <v>1161.27</v>
      </c>
      <c r="I784" s="18">
        <f t="shared" ref="I784:I785" si="790">TRUNC((F784*E784),2)</f>
        <v>4751.3900000000003</v>
      </c>
      <c r="J784" s="18">
        <f t="shared" ref="J784:J785" si="791">TRUNC((G784*E784),2)</f>
        <v>56.26</v>
      </c>
      <c r="K784" s="18">
        <f t="shared" ref="K784:K785" si="792">TRUNC((I784+J784),2)</f>
        <v>4807.6499999999996</v>
      </c>
      <c r="L784" s="19">
        <f t="shared" ref="L784:L785" si="793">K784</f>
        <v>4807.6499999999996</v>
      </c>
    </row>
    <row r="785" spans="1:12" ht="25.5">
      <c r="A785" s="12" t="s">
        <v>1306</v>
      </c>
      <c r="B785" s="13">
        <v>100705</v>
      </c>
      <c r="C785" s="14" t="s">
        <v>1307</v>
      </c>
      <c r="D785" s="15" t="s">
        <v>17</v>
      </c>
      <c r="E785" s="16">
        <v>3</v>
      </c>
      <c r="F785" s="157">
        <v>56.15</v>
      </c>
      <c r="G785" s="157">
        <v>30.95</v>
      </c>
      <c r="H785" s="17">
        <f t="shared" si="789"/>
        <v>87.1</v>
      </c>
      <c r="I785" s="18">
        <f t="shared" si="790"/>
        <v>168.45</v>
      </c>
      <c r="J785" s="18">
        <f t="shared" si="791"/>
        <v>92.85</v>
      </c>
      <c r="K785" s="18">
        <f t="shared" si="792"/>
        <v>261.3</v>
      </c>
      <c r="L785" s="19">
        <f t="shared" si="793"/>
        <v>261.3</v>
      </c>
    </row>
    <row r="786" spans="1:12" ht="12.75">
      <c r="A786" s="26" t="s">
        <v>1308</v>
      </c>
      <c r="B786" s="27"/>
      <c r="C786" s="26" t="s">
        <v>1309</v>
      </c>
      <c r="D786" s="27"/>
      <c r="E786" s="28"/>
      <c r="F786" s="160"/>
      <c r="G786" s="160"/>
      <c r="H786" s="27"/>
      <c r="I786" s="29">
        <f t="shared" ref="I786:K786" si="794">SUM(I787:I793)</f>
        <v>1542.09</v>
      </c>
      <c r="J786" s="29">
        <f t="shared" si="794"/>
        <v>101.8</v>
      </c>
      <c r="K786" s="29">
        <f t="shared" si="794"/>
        <v>1643.89</v>
      </c>
    </row>
    <row r="787" spans="1:12" ht="38.25">
      <c r="A787" s="12" t="s">
        <v>1310</v>
      </c>
      <c r="B787" s="13" t="s">
        <v>1311</v>
      </c>
      <c r="C787" s="14" t="s">
        <v>1312</v>
      </c>
      <c r="D787" s="15" t="s">
        <v>17</v>
      </c>
      <c r="E787" s="16">
        <v>5</v>
      </c>
      <c r="F787" s="157">
        <v>100.58</v>
      </c>
      <c r="G787" s="157">
        <v>7.88</v>
      </c>
      <c r="H787" s="17">
        <f t="shared" ref="H787:H793" si="795">TRUNC((F787+G787),2)</f>
        <v>108.46</v>
      </c>
      <c r="I787" s="18">
        <f t="shared" ref="I787:I793" si="796">TRUNC((F787*E787),2)</f>
        <v>502.9</v>
      </c>
      <c r="J787" s="18">
        <f t="shared" ref="J787:J793" si="797">TRUNC((G787*E787),2)</f>
        <v>39.4</v>
      </c>
      <c r="K787" s="18">
        <f t="shared" ref="K787:K793" si="798">TRUNC((I787+J787),2)</f>
        <v>542.29999999999995</v>
      </c>
      <c r="L787" s="19">
        <f t="shared" ref="L787:L793" si="799">K787</f>
        <v>542.29999999999995</v>
      </c>
    </row>
    <row r="788" spans="1:12" ht="38.25">
      <c r="A788" s="12" t="s">
        <v>1313</v>
      </c>
      <c r="B788" s="13" t="s">
        <v>1314</v>
      </c>
      <c r="C788" s="14" t="s">
        <v>1315</v>
      </c>
      <c r="D788" s="15" t="s">
        <v>17</v>
      </c>
      <c r="E788" s="16">
        <v>1</v>
      </c>
      <c r="F788" s="157">
        <v>116.26</v>
      </c>
      <c r="G788" s="157">
        <v>7.88</v>
      </c>
      <c r="H788" s="17">
        <f t="shared" si="795"/>
        <v>124.14</v>
      </c>
      <c r="I788" s="18">
        <f t="shared" si="796"/>
        <v>116.26</v>
      </c>
      <c r="J788" s="18">
        <f t="shared" si="797"/>
        <v>7.88</v>
      </c>
      <c r="K788" s="18">
        <f t="shared" si="798"/>
        <v>124.14</v>
      </c>
      <c r="L788" s="19">
        <f t="shared" si="799"/>
        <v>124.14</v>
      </c>
    </row>
    <row r="789" spans="1:12" ht="38.25">
      <c r="A789" s="12" t="s">
        <v>1316</v>
      </c>
      <c r="B789" s="13" t="s">
        <v>1317</v>
      </c>
      <c r="C789" s="14" t="s">
        <v>1318</v>
      </c>
      <c r="D789" s="15" t="s">
        <v>17</v>
      </c>
      <c r="E789" s="16">
        <v>2</v>
      </c>
      <c r="F789" s="157">
        <v>123.8</v>
      </c>
      <c r="G789" s="157">
        <v>7.88</v>
      </c>
      <c r="H789" s="17">
        <f t="shared" si="795"/>
        <v>131.68</v>
      </c>
      <c r="I789" s="18">
        <f t="shared" si="796"/>
        <v>247.6</v>
      </c>
      <c r="J789" s="18">
        <f t="shared" si="797"/>
        <v>15.76</v>
      </c>
      <c r="K789" s="18">
        <f t="shared" si="798"/>
        <v>263.36</v>
      </c>
      <c r="L789" s="19">
        <f t="shared" si="799"/>
        <v>263.36</v>
      </c>
    </row>
    <row r="790" spans="1:12" ht="63.75">
      <c r="A790" s="12" t="s">
        <v>1319</v>
      </c>
      <c r="B790" s="13" t="s">
        <v>1320</v>
      </c>
      <c r="C790" s="14" t="s">
        <v>1321</v>
      </c>
      <c r="D790" s="15" t="s">
        <v>17</v>
      </c>
      <c r="E790" s="16">
        <v>1</v>
      </c>
      <c r="F790" s="157">
        <v>546.49</v>
      </c>
      <c r="G790" s="157">
        <v>7.7</v>
      </c>
      <c r="H790" s="17">
        <f t="shared" si="795"/>
        <v>554.19000000000005</v>
      </c>
      <c r="I790" s="18">
        <f t="shared" si="796"/>
        <v>546.49</v>
      </c>
      <c r="J790" s="18">
        <f t="shared" si="797"/>
        <v>7.7</v>
      </c>
      <c r="K790" s="18">
        <f t="shared" si="798"/>
        <v>554.19000000000005</v>
      </c>
      <c r="L790" s="19">
        <f t="shared" si="799"/>
        <v>554.19000000000005</v>
      </c>
    </row>
    <row r="791" spans="1:12" ht="63.75">
      <c r="A791" s="12" t="s">
        <v>1322</v>
      </c>
      <c r="B791" s="13" t="s">
        <v>1323</v>
      </c>
      <c r="C791" s="14" t="s">
        <v>1324</v>
      </c>
      <c r="D791" s="15" t="s">
        <v>17</v>
      </c>
      <c r="E791" s="16">
        <v>1</v>
      </c>
      <c r="F791" s="157">
        <v>75.37</v>
      </c>
      <c r="G791" s="157">
        <v>13.45</v>
      </c>
      <c r="H791" s="17">
        <f t="shared" si="795"/>
        <v>88.82</v>
      </c>
      <c r="I791" s="18">
        <f t="shared" si="796"/>
        <v>75.37</v>
      </c>
      <c r="J791" s="18">
        <f t="shared" si="797"/>
        <v>13.45</v>
      </c>
      <c r="K791" s="18">
        <f t="shared" si="798"/>
        <v>88.82</v>
      </c>
      <c r="L791" s="19">
        <f t="shared" si="799"/>
        <v>88.82</v>
      </c>
    </row>
    <row r="792" spans="1:12" ht="63.75">
      <c r="A792" s="12" t="s">
        <v>1325</v>
      </c>
      <c r="B792" s="33" t="s">
        <v>1326</v>
      </c>
      <c r="C792" s="34" t="s">
        <v>1327</v>
      </c>
      <c r="D792" s="32" t="s">
        <v>924</v>
      </c>
      <c r="E792" s="18">
        <v>1</v>
      </c>
      <c r="F792" s="157" t="s">
        <v>1328</v>
      </c>
      <c r="G792" s="157" t="s">
        <v>1329</v>
      </c>
      <c r="H792" s="17">
        <f t="shared" si="795"/>
        <v>48.67</v>
      </c>
      <c r="I792" s="18">
        <f t="shared" si="796"/>
        <v>44.2</v>
      </c>
      <c r="J792" s="18">
        <f t="shared" si="797"/>
        <v>4.47</v>
      </c>
      <c r="K792" s="18">
        <f t="shared" si="798"/>
        <v>48.67</v>
      </c>
      <c r="L792" s="19">
        <f t="shared" si="799"/>
        <v>48.67</v>
      </c>
    </row>
    <row r="793" spans="1:12" ht="25.5">
      <c r="A793" s="12" t="s">
        <v>1330</v>
      </c>
      <c r="B793" s="33" t="s">
        <v>1331</v>
      </c>
      <c r="C793" s="34" t="s">
        <v>1332</v>
      </c>
      <c r="D793" s="32" t="s">
        <v>924</v>
      </c>
      <c r="E793" s="18">
        <v>1</v>
      </c>
      <c r="F793" s="157" t="s">
        <v>1333</v>
      </c>
      <c r="G793" s="157" t="s">
        <v>1334</v>
      </c>
      <c r="H793" s="17">
        <f t="shared" si="795"/>
        <v>22.41</v>
      </c>
      <c r="I793" s="18">
        <f t="shared" si="796"/>
        <v>9.27</v>
      </c>
      <c r="J793" s="18">
        <f t="shared" si="797"/>
        <v>13.14</v>
      </c>
      <c r="K793" s="18">
        <f t="shared" si="798"/>
        <v>22.41</v>
      </c>
      <c r="L793" s="19">
        <f t="shared" si="799"/>
        <v>22.41</v>
      </c>
    </row>
    <row r="794" spans="1:12" ht="12.75">
      <c r="A794" s="22" t="s">
        <v>1335</v>
      </c>
      <c r="B794" s="23"/>
      <c r="C794" s="22" t="s">
        <v>1336</v>
      </c>
      <c r="D794" s="23"/>
      <c r="E794" s="24"/>
      <c r="F794" s="159"/>
      <c r="G794" s="159"/>
      <c r="H794" s="23"/>
      <c r="I794" s="25">
        <f t="shared" ref="I794:K794" si="800">I795+I797+I809+I812+I814+I817</f>
        <v>29730.519999999997</v>
      </c>
      <c r="J794" s="25">
        <f t="shared" si="800"/>
        <v>2403.4100000000003</v>
      </c>
      <c r="K794" s="25">
        <f t="shared" si="800"/>
        <v>32133.93</v>
      </c>
    </row>
    <row r="795" spans="1:12" ht="12.75">
      <c r="A795" s="26" t="s">
        <v>1337</v>
      </c>
      <c r="B795" s="27"/>
      <c r="C795" s="26" t="s">
        <v>1261</v>
      </c>
      <c r="D795" s="27"/>
      <c r="E795" s="28"/>
      <c r="F795" s="160"/>
      <c r="G795" s="160"/>
      <c r="H795" s="27"/>
      <c r="I795" s="29">
        <f t="shared" ref="I795:K795" si="801">SUM(I796)</f>
        <v>3565.6</v>
      </c>
      <c r="J795" s="29">
        <f t="shared" si="801"/>
        <v>1228.3699999999999</v>
      </c>
      <c r="K795" s="29">
        <f t="shared" si="801"/>
        <v>4793.97</v>
      </c>
    </row>
    <row r="796" spans="1:12" ht="51">
      <c r="A796" s="12" t="s">
        <v>1338</v>
      </c>
      <c r="B796" s="13">
        <v>87269</v>
      </c>
      <c r="C796" s="14" t="s">
        <v>1254</v>
      </c>
      <c r="D796" s="15" t="s">
        <v>24</v>
      </c>
      <c r="E796" s="16">
        <v>54.57</v>
      </c>
      <c r="F796" s="157">
        <v>65.34</v>
      </c>
      <c r="G796" s="157">
        <v>22.51</v>
      </c>
      <c r="H796" s="17">
        <f>TRUNC((F796+G796),2)</f>
        <v>87.85</v>
      </c>
      <c r="I796" s="18">
        <f>TRUNC((F796*E796),2)</f>
        <v>3565.6</v>
      </c>
      <c r="J796" s="18">
        <f>TRUNC((G796*E796),2)</f>
        <v>1228.3699999999999</v>
      </c>
      <c r="K796" s="18">
        <f>TRUNC((I796+J796),2)</f>
        <v>4793.97</v>
      </c>
      <c r="L796" s="19">
        <f>K796</f>
        <v>4793.97</v>
      </c>
    </row>
    <row r="797" spans="1:12" ht="12.75">
      <c r="A797" s="26" t="s">
        <v>1339</v>
      </c>
      <c r="B797" s="27"/>
      <c r="C797" s="26" t="s">
        <v>1264</v>
      </c>
      <c r="D797" s="27"/>
      <c r="E797" s="28"/>
      <c r="F797" s="160"/>
      <c r="G797" s="160"/>
      <c r="H797" s="27"/>
      <c r="I797" s="29">
        <f t="shared" ref="I797:K797" si="802">SUM(I798:I808)</f>
        <v>7929.1899999999987</v>
      </c>
      <c r="J797" s="29">
        <f t="shared" si="802"/>
        <v>766.52</v>
      </c>
      <c r="K797" s="29">
        <f t="shared" si="802"/>
        <v>8695.7100000000009</v>
      </c>
    </row>
    <row r="798" spans="1:12" ht="63.75">
      <c r="A798" s="12" t="s">
        <v>1340</v>
      </c>
      <c r="B798" s="13">
        <v>86932</v>
      </c>
      <c r="C798" s="14" t="s">
        <v>1266</v>
      </c>
      <c r="D798" s="15" t="s">
        <v>17</v>
      </c>
      <c r="E798" s="16">
        <v>2</v>
      </c>
      <c r="F798" s="157">
        <v>549.04</v>
      </c>
      <c r="G798" s="157">
        <v>33.43</v>
      </c>
      <c r="H798" s="17">
        <f t="shared" ref="H798:H808" si="803">TRUNC((F798+G798),2)</f>
        <v>582.47</v>
      </c>
      <c r="I798" s="18">
        <f t="shared" ref="I798:I808" si="804">TRUNC((F798*E798),2)</f>
        <v>1098.08</v>
      </c>
      <c r="J798" s="18">
        <f t="shared" ref="J798:J808" si="805">TRUNC((G798*E798),2)</f>
        <v>66.86</v>
      </c>
      <c r="K798" s="18">
        <f t="shared" ref="K798:K808" si="806">TRUNC((I798+J798),2)</f>
        <v>1164.94</v>
      </c>
      <c r="L798" s="19">
        <f t="shared" ref="L798:L808" si="807">K798</f>
        <v>1164.94</v>
      </c>
    </row>
    <row r="799" spans="1:12" ht="25.5">
      <c r="A799" s="12" t="s">
        <v>1341</v>
      </c>
      <c r="B799" s="55">
        <v>100849</v>
      </c>
      <c r="C799" s="56" t="s">
        <v>1268</v>
      </c>
      <c r="D799" s="57" t="s">
        <v>17</v>
      </c>
      <c r="E799" s="58">
        <v>2</v>
      </c>
      <c r="F799" s="163">
        <v>38.9</v>
      </c>
      <c r="G799" s="163">
        <f>5.21+1.3</f>
        <v>6.51</v>
      </c>
      <c r="H799" s="17">
        <f t="shared" si="803"/>
        <v>45.41</v>
      </c>
      <c r="I799" s="18">
        <f t="shared" si="804"/>
        <v>77.8</v>
      </c>
      <c r="J799" s="18">
        <f t="shared" si="805"/>
        <v>13.02</v>
      </c>
      <c r="K799" s="18">
        <f t="shared" si="806"/>
        <v>90.82</v>
      </c>
      <c r="L799" s="19">
        <f t="shared" si="807"/>
        <v>90.82</v>
      </c>
    </row>
    <row r="800" spans="1:12" ht="76.5">
      <c r="A800" s="12" t="s">
        <v>1342</v>
      </c>
      <c r="B800" s="13" t="s">
        <v>1270</v>
      </c>
      <c r="C800" s="14" t="s">
        <v>1271</v>
      </c>
      <c r="D800" s="15" t="s">
        <v>17</v>
      </c>
      <c r="E800" s="16">
        <v>1</v>
      </c>
      <c r="F800" s="157">
        <v>1523.6</v>
      </c>
      <c r="G800" s="157">
        <v>92.52</v>
      </c>
      <c r="H800" s="17">
        <f t="shared" si="803"/>
        <v>1616.12</v>
      </c>
      <c r="I800" s="18">
        <f t="shared" si="804"/>
        <v>1523.6</v>
      </c>
      <c r="J800" s="18">
        <f t="shared" si="805"/>
        <v>92.52</v>
      </c>
      <c r="K800" s="18">
        <f t="shared" si="806"/>
        <v>1616.12</v>
      </c>
      <c r="L800" s="19">
        <f t="shared" si="807"/>
        <v>1616.12</v>
      </c>
    </row>
    <row r="801" spans="1:12" ht="38.25">
      <c r="A801" s="12" t="s">
        <v>1343</v>
      </c>
      <c r="B801" s="13" t="s">
        <v>1273</v>
      </c>
      <c r="C801" s="14" t="s">
        <v>1274</v>
      </c>
      <c r="D801" s="15" t="s">
        <v>24</v>
      </c>
      <c r="E801" s="16">
        <v>2.21</v>
      </c>
      <c r="F801" s="157">
        <v>1045.01</v>
      </c>
      <c r="G801" s="157">
        <v>148.55000000000001</v>
      </c>
      <c r="H801" s="17">
        <f t="shared" si="803"/>
        <v>1193.56</v>
      </c>
      <c r="I801" s="18">
        <f t="shared" si="804"/>
        <v>2309.4699999999998</v>
      </c>
      <c r="J801" s="18">
        <f t="shared" si="805"/>
        <v>328.29</v>
      </c>
      <c r="K801" s="18">
        <f t="shared" si="806"/>
        <v>2637.76</v>
      </c>
      <c r="L801" s="19">
        <f t="shared" si="807"/>
        <v>2637.76</v>
      </c>
    </row>
    <row r="802" spans="1:12" ht="51">
      <c r="A802" s="12" t="s">
        <v>1344</v>
      </c>
      <c r="B802" s="13">
        <v>86937</v>
      </c>
      <c r="C802" s="14" t="s">
        <v>1276</v>
      </c>
      <c r="D802" s="15" t="s">
        <v>17</v>
      </c>
      <c r="E802" s="16">
        <v>3</v>
      </c>
      <c r="F802" s="157">
        <v>215.16</v>
      </c>
      <c r="G802" s="157">
        <v>38.29</v>
      </c>
      <c r="H802" s="17">
        <f t="shared" si="803"/>
        <v>253.45</v>
      </c>
      <c r="I802" s="18">
        <f t="shared" si="804"/>
        <v>645.48</v>
      </c>
      <c r="J802" s="18">
        <f t="shared" si="805"/>
        <v>114.87</v>
      </c>
      <c r="K802" s="18">
        <f t="shared" si="806"/>
        <v>760.35</v>
      </c>
      <c r="L802" s="19">
        <f t="shared" si="807"/>
        <v>760.35</v>
      </c>
    </row>
    <row r="803" spans="1:12" ht="38.25">
      <c r="A803" s="12" t="s">
        <v>1345</v>
      </c>
      <c r="B803" s="13" t="s">
        <v>1278</v>
      </c>
      <c r="C803" s="14" t="s">
        <v>1279</v>
      </c>
      <c r="D803" s="15" t="s">
        <v>17</v>
      </c>
      <c r="E803" s="16">
        <v>3</v>
      </c>
      <c r="F803" s="157">
        <v>201.26</v>
      </c>
      <c r="G803" s="157">
        <v>16.37</v>
      </c>
      <c r="H803" s="17">
        <f t="shared" si="803"/>
        <v>217.63</v>
      </c>
      <c r="I803" s="18">
        <f t="shared" si="804"/>
        <v>603.78</v>
      </c>
      <c r="J803" s="18">
        <f t="shared" si="805"/>
        <v>49.11</v>
      </c>
      <c r="K803" s="18">
        <f t="shared" si="806"/>
        <v>652.89</v>
      </c>
      <c r="L803" s="19">
        <f t="shared" si="807"/>
        <v>652.89</v>
      </c>
    </row>
    <row r="804" spans="1:12" ht="25.5">
      <c r="A804" s="12" t="s">
        <v>1346</v>
      </c>
      <c r="B804" s="13" t="s">
        <v>1281</v>
      </c>
      <c r="C804" s="14" t="s">
        <v>1282</v>
      </c>
      <c r="D804" s="15" t="s">
        <v>17</v>
      </c>
      <c r="E804" s="16">
        <v>1</v>
      </c>
      <c r="F804" s="157">
        <v>530</v>
      </c>
      <c r="G804" s="157">
        <v>66.319999999999993</v>
      </c>
      <c r="H804" s="17">
        <f t="shared" si="803"/>
        <v>596.32000000000005</v>
      </c>
      <c r="I804" s="18">
        <f t="shared" si="804"/>
        <v>530</v>
      </c>
      <c r="J804" s="18">
        <f t="shared" si="805"/>
        <v>66.319999999999993</v>
      </c>
      <c r="K804" s="18">
        <f t="shared" si="806"/>
        <v>596.32000000000005</v>
      </c>
      <c r="L804" s="19">
        <f t="shared" si="807"/>
        <v>596.32000000000005</v>
      </c>
    </row>
    <row r="805" spans="1:12" ht="25.5">
      <c r="A805" s="12" t="s">
        <v>1347</v>
      </c>
      <c r="B805" s="13">
        <v>86886</v>
      </c>
      <c r="C805" s="14" t="s">
        <v>1284</v>
      </c>
      <c r="D805" s="15" t="s">
        <v>17</v>
      </c>
      <c r="E805" s="16">
        <v>1</v>
      </c>
      <c r="F805" s="157">
        <v>52.39</v>
      </c>
      <c r="G805" s="157">
        <v>4.88</v>
      </c>
      <c r="H805" s="17">
        <f t="shared" si="803"/>
        <v>57.27</v>
      </c>
      <c r="I805" s="18">
        <f t="shared" si="804"/>
        <v>52.39</v>
      </c>
      <c r="J805" s="18">
        <f t="shared" si="805"/>
        <v>4.88</v>
      </c>
      <c r="K805" s="18">
        <f t="shared" si="806"/>
        <v>57.27</v>
      </c>
      <c r="L805" s="19">
        <f t="shared" si="807"/>
        <v>57.27</v>
      </c>
    </row>
    <row r="806" spans="1:12" ht="51">
      <c r="A806" s="12" t="s">
        <v>1348</v>
      </c>
      <c r="B806" s="13">
        <v>86877</v>
      </c>
      <c r="C806" s="14" t="s">
        <v>1286</v>
      </c>
      <c r="D806" s="15" t="s">
        <v>17</v>
      </c>
      <c r="E806" s="16">
        <v>1</v>
      </c>
      <c r="F806" s="157">
        <v>71.62</v>
      </c>
      <c r="G806" s="157">
        <v>5.56</v>
      </c>
      <c r="H806" s="17">
        <f t="shared" si="803"/>
        <v>77.180000000000007</v>
      </c>
      <c r="I806" s="18">
        <f t="shared" si="804"/>
        <v>71.62</v>
      </c>
      <c r="J806" s="18">
        <f t="shared" si="805"/>
        <v>5.56</v>
      </c>
      <c r="K806" s="18">
        <f t="shared" si="806"/>
        <v>77.180000000000007</v>
      </c>
      <c r="L806" s="19">
        <f t="shared" si="807"/>
        <v>77.180000000000007</v>
      </c>
    </row>
    <row r="807" spans="1:12" ht="25.5">
      <c r="A807" s="12" t="s">
        <v>1349</v>
      </c>
      <c r="B807" s="13">
        <v>86883</v>
      </c>
      <c r="C807" s="14" t="s">
        <v>1288</v>
      </c>
      <c r="D807" s="15" t="s">
        <v>17</v>
      </c>
      <c r="E807" s="16">
        <v>1</v>
      </c>
      <c r="F807" s="157">
        <v>8.93</v>
      </c>
      <c r="G807" s="157">
        <v>2.7</v>
      </c>
      <c r="H807" s="17">
        <f t="shared" si="803"/>
        <v>11.63</v>
      </c>
      <c r="I807" s="18">
        <f t="shared" si="804"/>
        <v>8.93</v>
      </c>
      <c r="J807" s="18">
        <f t="shared" si="805"/>
        <v>2.7</v>
      </c>
      <c r="K807" s="18">
        <f t="shared" si="806"/>
        <v>11.63</v>
      </c>
      <c r="L807" s="19">
        <f t="shared" si="807"/>
        <v>11.63</v>
      </c>
    </row>
    <row r="808" spans="1:12" ht="38.25">
      <c r="A808" s="12" t="s">
        <v>1350</v>
      </c>
      <c r="B808" s="13" t="s">
        <v>1290</v>
      </c>
      <c r="C808" s="14" t="s">
        <v>1291</v>
      </c>
      <c r="D808" s="15" t="s">
        <v>17</v>
      </c>
      <c r="E808" s="16">
        <v>1</v>
      </c>
      <c r="F808" s="157">
        <v>1008.04</v>
      </c>
      <c r="G808" s="157">
        <v>22.39</v>
      </c>
      <c r="H808" s="17">
        <f t="shared" si="803"/>
        <v>1030.43</v>
      </c>
      <c r="I808" s="18">
        <f t="shared" si="804"/>
        <v>1008.04</v>
      </c>
      <c r="J808" s="18">
        <f t="shared" si="805"/>
        <v>22.39</v>
      </c>
      <c r="K808" s="18">
        <f t="shared" si="806"/>
        <v>1030.43</v>
      </c>
      <c r="L808" s="19">
        <f t="shared" si="807"/>
        <v>1030.43</v>
      </c>
    </row>
    <row r="809" spans="1:12" ht="12.75">
      <c r="A809" s="26" t="s">
        <v>1351</v>
      </c>
      <c r="B809" s="27"/>
      <c r="C809" s="26" t="s">
        <v>1293</v>
      </c>
      <c r="D809" s="27"/>
      <c r="E809" s="28"/>
      <c r="F809" s="160"/>
      <c r="G809" s="160"/>
      <c r="H809" s="27"/>
      <c r="I809" s="29">
        <f t="shared" ref="I809:K809" si="808">SUM(I810:I811)</f>
        <v>1317.23</v>
      </c>
      <c r="J809" s="29">
        <f t="shared" si="808"/>
        <v>157.61000000000001</v>
      </c>
      <c r="K809" s="29">
        <f t="shared" si="808"/>
        <v>1474.8400000000001</v>
      </c>
    </row>
    <row r="810" spans="1:12" ht="38.25">
      <c r="A810" s="12" t="s">
        <v>1352</v>
      </c>
      <c r="B810" s="13">
        <v>85005</v>
      </c>
      <c r="C810" s="14" t="s">
        <v>1295</v>
      </c>
      <c r="D810" s="15" t="s">
        <v>24</v>
      </c>
      <c r="E810" s="16">
        <v>0.54</v>
      </c>
      <c r="F810" s="157">
        <v>504.69</v>
      </c>
      <c r="G810" s="157">
        <v>60.39</v>
      </c>
      <c r="H810" s="17">
        <f t="shared" ref="H810:H811" si="809">TRUNC((F810+G810),2)</f>
        <v>565.08000000000004</v>
      </c>
      <c r="I810" s="18">
        <f t="shared" ref="I810:I811" si="810">TRUNC((F810*E810),2)</f>
        <v>272.52999999999997</v>
      </c>
      <c r="J810" s="18">
        <f t="shared" ref="J810:J811" si="811">TRUNC((G810*E810),2)</f>
        <v>32.61</v>
      </c>
      <c r="K810" s="18">
        <f t="shared" ref="K810:K811" si="812">TRUNC((I810+J810),2)</f>
        <v>305.14</v>
      </c>
      <c r="L810" s="19">
        <f t="shared" ref="L810:L811" si="813">K810</f>
        <v>305.14</v>
      </c>
    </row>
    <row r="811" spans="1:12" ht="38.25">
      <c r="A811" s="12" t="s">
        <v>1353</v>
      </c>
      <c r="B811" s="13">
        <v>85005</v>
      </c>
      <c r="C811" s="14" t="s">
        <v>1297</v>
      </c>
      <c r="D811" s="15" t="s">
        <v>24</v>
      </c>
      <c r="E811" s="16">
        <v>2.0699999999999998</v>
      </c>
      <c r="F811" s="157">
        <v>504.69</v>
      </c>
      <c r="G811" s="157">
        <v>60.39</v>
      </c>
      <c r="H811" s="17">
        <f t="shared" si="809"/>
        <v>565.08000000000004</v>
      </c>
      <c r="I811" s="18">
        <f t="shared" si="810"/>
        <v>1044.7</v>
      </c>
      <c r="J811" s="18">
        <f t="shared" si="811"/>
        <v>125</v>
      </c>
      <c r="K811" s="18">
        <f t="shared" si="812"/>
        <v>1169.7</v>
      </c>
      <c r="L811" s="19">
        <f t="shared" si="813"/>
        <v>1169.7</v>
      </c>
    </row>
    <row r="812" spans="1:12" ht="12.75">
      <c r="A812" s="26" t="s">
        <v>1354</v>
      </c>
      <c r="B812" s="27"/>
      <c r="C812" s="26" t="s">
        <v>1299</v>
      </c>
      <c r="D812" s="27"/>
      <c r="E812" s="28"/>
      <c r="F812" s="160"/>
      <c r="G812" s="160"/>
      <c r="H812" s="27"/>
      <c r="I812" s="29">
        <f t="shared" ref="I812:K812" si="814">SUM(I813)</f>
        <v>10456.57</v>
      </c>
      <c r="J812" s="29">
        <f t="shared" si="814"/>
        <v>0</v>
      </c>
      <c r="K812" s="29">
        <f t="shared" si="814"/>
        <v>10456.57</v>
      </c>
    </row>
    <row r="813" spans="1:12" ht="51">
      <c r="A813" s="12" t="s">
        <v>1355</v>
      </c>
      <c r="B813" s="13" t="s">
        <v>1301</v>
      </c>
      <c r="C813" s="14" t="s">
        <v>1302</v>
      </c>
      <c r="D813" s="15" t="s">
        <v>24</v>
      </c>
      <c r="E813" s="16">
        <v>13.26</v>
      </c>
      <c r="F813" s="157">
        <v>788.58</v>
      </c>
      <c r="G813" s="157">
        <v>0</v>
      </c>
      <c r="H813" s="17">
        <f>TRUNC((F813+G813),2)</f>
        <v>788.58</v>
      </c>
      <c r="I813" s="18">
        <f>TRUNC((F813*E813),2)</f>
        <v>10456.57</v>
      </c>
      <c r="J813" s="18">
        <f>TRUNC((G813*E813),2)</f>
        <v>0</v>
      </c>
      <c r="K813" s="18">
        <f>TRUNC((I813+J813),2)</f>
        <v>10456.57</v>
      </c>
      <c r="L813" s="19">
        <f>K813</f>
        <v>10456.57</v>
      </c>
    </row>
    <row r="814" spans="1:12" ht="12.75">
      <c r="A814" s="26" t="s">
        <v>1356</v>
      </c>
      <c r="B814" s="27"/>
      <c r="C814" s="26" t="s">
        <v>1210</v>
      </c>
      <c r="D814" s="27"/>
      <c r="E814" s="28"/>
      <c r="F814" s="160"/>
      <c r="G814" s="160"/>
      <c r="H814" s="27"/>
      <c r="I814" s="29">
        <f t="shared" ref="I814:K814" si="815">SUM(I815:I816)</f>
        <v>4919.84</v>
      </c>
      <c r="J814" s="29">
        <f t="shared" si="815"/>
        <v>149.10999999999999</v>
      </c>
      <c r="K814" s="29">
        <f t="shared" si="815"/>
        <v>5068.95</v>
      </c>
    </row>
    <row r="815" spans="1:12" ht="38.25">
      <c r="A815" s="12" t="s">
        <v>1357</v>
      </c>
      <c r="B815" s="13">
        <v>91341</v>
      </c>
      <c r="C815" s="14" t="s">
        <v>1305</v>
      </c>
      <c r="D815" s="15" t="s">
        <v>24</v>
      </c>
      <c r="E815" s="16">
        <v>4.1399999999999997</v>
      </c>
      <c r="F815" s="157">
        <v>1147.68</v>
      </c>
      <c r="G815" s="157">
        <v>13.59</v>
      </c>
      <c r="H815" s="17">
        <f t="shared" ref="H815:H816" si="816">TRUNC((F815+G815),2)</f>
        <v>1161.27</v>
      </c>
      <c r="I815" s="18">
        <f t="shared" ref="I815:I816" si="817">TRUNC((F815*E815),2)</f>
        <v>4751.3900000000003</v>
      </c>
      <c r="J815" s="18">
        <f t="shared" ref="J815:J816" si="818">TRUNC((G815*E815),2)</f>
        <v>56.26</v>
      </c>
      <c r="K815" s="18">
        <f t="shared" ref="K815:K816" si="819">TRUNC((I815+J815),2)</f>
        <v>4807.6499999999996</v>
      </c>
      <c r="L815" s="19">
        <f t="shared" ref="L815:L816" si="820">K815</f>
        <v>4807.6499999999996</v>
      </c>
    </row>
    <row r="816" spans="1:12" ht="25.5">
      <c r="A816" s="12" t="s">
        <v>1358</v>
      </c>
      <c r="B816" s="13">
        <v>100705</v>
      </c>
      <c r="C816" s="14" t="s">
        <v>1307</v>
      </c>
      <c r="D816" s="15" t="s">
        <v>17</v>
      </c>
      <c r="E816" s="16">
        <v>3</v>
      </c>
      <c r="F816" s="157">
        <v>56.15</v>
      </c>
      <c r="G816" s="157">
        <v>30.95</v>
      </c>
      <c r="H816" s="17">
        <f t="shared" si="816"/>
        <v>87.1</v>
      </c>
      <c r="I816" s="18">
        <f t="shared" si="817"/>
        <v>168.45</v>
      </c>
      <c r="J816" s="18">
        <f t="shared" si="818"/>
        <v>92.85</v>
      </c>
      <c r="K816" s="18">
        <f t="shared" si="819"/>
        <v>261.3</v>
      </c>
      <c r="L816" s="19">
        <f t="shared" si="820"/>
        <v>261.3</v>
      </c>
    </row>
    <row r="817" spans="1:12" ht="12.75">
      <c r="A817" s="26" t="s">
        <v>1359</v>
      </c>
      <c r="B817" s="27"/>
      <c r="C817" s="26" t="s">
        <v>1309</v>
      </c>
      <c r="D817" s="27"/>
      <c r="E817" s="28"/>
      <c r="F817" s="160"/>
      <c r="G817" s="160"/>
      <c r="H817" s="27"/>
      <c r="I817" s="29">
        <f t="shared" ref="I817:K817" si="821">SUM(I818:I824)</f>
        <v>1542.09</v>
      </c>
      <c r="J817" s="29">
        <f t="shared" si="821"/>
        <v>101.8</v>
      </c>
      <c r="K817" s="29">
        <f t="shared" si="821"/>
        <v>1643.89</v>
      </c>
    </row>
    <row r="818" spans="1:12" ht="38.25">
      <c r="A818" s="12" t="s">
        <v>1360</v>
      </c>
      <c r="B818" s="13" t="s">
        <v>1311</v>
      </c>
      <c r="C818" s="14" t="s">
        <v>1312</v>
      </c>
      <c r="D818" s="15" t="s">
        <v>17</v>
      </c>
      <c r="E818" s="16">
        <v>5</v>
      </c>
      <c r="F818" s="157">
        <v>100.58</v>
      </c>
      <c r="G818" s="157">
        <v>7.88</v>
      </c>
      <c r="H818" s="17">
        <f t="shared" ref="H818:H824" si="822">TRUNC((F818+G818),2)</f>
        <v>108.46</v>
      </c>
      <c r="I818" s="18">
        <f t="shared" ref="I818:I824" si="823">TRUNC((F818*E818),2)</f>
        <v>502.9</v>
      </c>
      <c r="J818" s="18">
        <f t="shared" ref="J818:J824" si="824">TRUNC((G818*E818),2)</f>
        <v>39.4</v>
      </c>
      <c r="K818" s="18">
        <f t="shared" ref="K818:K824" si="825">TRUNC((I818+J818),2)</f>
        <v>542.29999999999995</v>
      </c>
      <c r="L818" s="19">
        <f t="shared" ref="L818:L824" si="826">K818</f>
        <v>542.29999999999995</v>
      </c>
    </row>
    <row r="819" spans="1:12" ht="38.25">
      <c r="A819" s="12" t="s">
        <v>1361</v>
      </c>
      <c r="B819" s="13" t="s">
        <v>1314</v>
      </c>
      <c r="C819" s="14" t="s">
        <v>1315</v>
      </c>
      <c r="D819" s="15" t="s">
        <v>17</v>
      </c>
      <c r="E819" s="16">
        <v>1</v>
      </c>
      <c r="F819" s="157">
        <v>116.26</v>
      </c>
      <c r="G819" s="157">
        <v>7.88</v>
      </c>
      <c r="H819" s="17">
        <f t="shared" si="822"/>
        <v>124.14</v>
      </c>
      <c r="I819" s="18">
        <f t="shared" si="823"/>
        <v>116.26</v>
      </c>
      <c r="J819" s="18">
        <f t="shared" si="824"/>
        <v>7.88</v>
      </c>
      <c r="K819" s="18">
        <f t="shared" si="825"/>
        <v>124.14</v>
      </c>
      <c r="L819" s="19">
        <f t="shared" si="826"/>
        <v>124.14</v>
      </c>
    </row>
    <row r="820" spans="1:12" ht="38.25">
      <c r="A820" s="12" t="s">
        <v>1362</v>
      </c>
      <c r="B820" s="13" t="s">
        <v>1317</v>
      </c>
      <c r="C820" s="14" t="s">
        <v>1318</v>
      </c>
      <c r="D820" s="15" t="s">
        <v>17</v>
      </c>
      <c r="E820" s="16">
        <v>2</v>
      </c>
      <c r="F820" s="157">
        <v>123.8</v>
      </c>
      <c r="G820" s="157">
        <v>7.88</v>
      </c>
      <c r="H820" s="17">
        <f t="shared" si="822"/>
        <v>131.68</v>
      </c>
      <c r="I820" s="18">
        <f t="shared" si="823"/>
        <v>247.6</v>
      </c>
      <c r="J820" s="18">
        <f t="shared" si="824"/>
        <v>15.76</v>
      </c>
      <c r="K820" s="18">
        <f t="shared" si="825"/>
        <v>263.36</v>
      </c>
      <c r="L820" s="19">
        <f t="shared" si="826"/>
        <v>263.36</v>
      </c>
    </row>
    <row r="821" spans="1:12" ht="63.75">
      <c r="A821" s="12" t="s">
        <v>1363</v>
      </c>
      <c r="B821" s="13" t="s">
        <v>1320</v>
      </c>
      <c r="C821" s="14" t="s">
        <v>1321</v>
      </c>
      <c r="D821" s="15" t="s">
        <v>17</v>
      </c>
      <c r="E821" s="16">
        <v>1</v>
      </c>
      <c r="F821" s="157">
        <v>546.49</v>
      </c>
      <c r="G821" s="157">
        <v>7.7</v>
      </c>
      <c r="H821" s="17">
        <f t="shared" si="822"/>
        <v>554.19000000000005</v>
      </c>
      <c r="I821" s="18">
        <f t="shared" si="823"/>
        <v>546.49</v>
      </c>
      <c r="J821" s="18">
        <f t="shared" si="824"/>
        <v>7.7</v>
      </c>
      <c r="K821" s="18">
        <f t="shared" si="825"/>
        <v>554.19000000000005</v>
      </c>
      <c r="L821" s="19">
        <f t="shared" si="826"/>
        <v>554.19000000000005</v>
      </c>
    </row>
    <row r="822" spans="1:12" ht="63.75">
      <c r="A822" s="12" t="s">
        <v>1364</v>
      </c>
      <c r="B822" s="13" t="s">
        <v>1323</v>
      </c>
      <c r="C822" s="14" t="s">
        <v>1324</v>
      </c>
      <c r="D822" s="15" t="s">
        <v>17</v>
      </c>
      <c r="E822" s="16">
        <v>1</v>
      </c>
      <c r="F822" s="157">
        <v>75.37</v>
      </c>
      <c r="G822" s="157">
        <v>13.45</v>
      </c>
      <c r="H822" s="17">
        <f t="shared" si="822"/>
        <v>88.82</v>
      </c>
      <c r="I822" s="18">
        <f t="shared" si="823"/>
        <v>75.37</v>
      </c>
      <c r="J822" s="18">
        <f t="shared" si="824"/>
        <v>13.45</v>
      </c>
      <c r="K822" s="18">
        <f t="shared" si="825"/>
        <v>88.82</v>
      </c>
      <c r="L822" s="19">
        <f t="shared" si="826"/>
        <v>88.82</v>
      </c>
    </row>
    <row r="823" spans="1:12" ht="63.75">
      <c r="A823" s="12" t="s">
        <v>1365</v>
      </c>
      <c r="B823" s="33" t="s">
        <v>1326</v>
      </c>
      <c r="C823" s="34" t="s">
        <v>1327</v>
      </c>
      <c r="D823" s="32" t="s">
        <v>924</v>
      </c>
      <c r="E823" s="18">
        <v>1</v>
      </c>
      <c r="F823" s="157" t="s">
        <v>1328</v>
      </c>
      <c r="G823" s="157" t="s">
        <v>1329</v>
      </c>
      <c r="H823" s="17">
        <f t="shared" si="822"/>
        <v>48.67</v>
      </c>
      <c r="I823" s="18">
        <f t="shared" si="823"/>
        <v>44.2</v>
      </c>
      <c r="J823" s="18">
        <f t="shared" si="824"/>
        <v>4.47</v>
      </c>
      <c r="K823" s="18">
        <f t="shared" si="825"/>
        <v>48.67</v>
      </c>
      <c r="L823" s="19">
        <f t="shared" si="826"/>
        <v>48.67</v>
      </c>
    </row>
    <row r="824" spans="1:12" ht="25.5">
      <c r="A824" s="12" t="s">
        <v>1366</v>
      </c>
      <c r="B824" s="33" t="s">
        <v>1331</v>
      </c>
      <c r="C824" s="34" t="s">
        <v>1332</v>
      </c>
      <c r="D824" s="32" t="s">
        <v>924</v>
      </c>
      <c r="E824" s="18">
        <v>1</v>
      </c>
      <c r="F824" s="157" t="s">
        <v>1333</v>
      </c>
      <c r="G824" s="157" t="s">
        <v>1334</v>
      </c>
      <c r="H824" s="17">
        <f t="shared" si="822"/>
        <v>22.41</v>
      </c>
      <c r="I824" s="18">
        <f t="shared" si="823"/>
        <v>9.27</v>
      </c>
      <c r="J824" s="18">
        <f t="shared" si="824"/>
        <v>13.14</v>
      </c>
      <c r="K824" s="18">
        <f t="shared" si="825"/>
        <v>22.41</v>
      </c>
      <c r="L824" s="19">
        <f t="shared" si="826"/>
        <v>22.41</v>
      </c>
    </row>
    <row r="825" spans="1:12" ht="12.75">
      <c r="A825" s="22" t="s">
        <v>1367</v>
      </c>
      <c r="B825" s="23"/>
      <c r="C825" s="22" t="s">
        <v>1368</v>
      </c>
      <c r="D825" s="23"/>
      <c r="E825" s="24"/>
      <c r="F825" s="159"/>
      <c r="G825" s="159"/>
      <c r="H825" s="23"/>
      <c r="I825" s="25">
        <f t="shared" ref="I825:K825" si="827">SUM(I826:I828)</f>
        <v>482.21999999999997</v>
      </c>
      <c r="J825" s="25">
        <f t="shared" si="827"/>
        <v>68.899999999999991</v>
      </c>
      <c r="K825" s="25">
        <f t="shared" si="827"/>
        <v>551.12</v>
      </c>
    </row>
    <row r="826" spans="1:12" ht="38.25">
      <c r="A826" s="12" t="s">
        <v>1369</v>
      </c>
      <c r="B826" s="13" t="s">
        <v>1370</v>
      </c>
      <c r="C826" s="14" t="s">
        <v>1371</v>
      </c>
      <c r="D826" s="15" t="s">
        <v>17</v>
      </c>
      <c r="E826" s="16">
        <v>2</v>
      </c>
      <c r="F826" s="157">
        <v>28.44</v>
      </c>
      <c r="G826" s="157">
        <v>26.29</v>
      </c>
      <c r="H826" s="17">
        <f t="shared" ref="H826:H828" si="828">TRUNC((F826+G826),2)</f>
        <v>54.73</v>
      </c>
      <c r="I826" s="18">
        <f t="shared" ref="I826:I828" si="829">TRUNC((F826*E826),2)</f>
        <v>56.88</v>
      </c>
      <c r="J826" s="18">
        <f t="shared" ref="J826:J828" si="830">TRUNC((G826*E826),2)</f>
        <v>52.58</v>
      </c>
      <c r="K826" s="18">
        <f t="shared" ref="K826:K828" si="831">TRUNC((I826+J826),2)</f>
        <v>109.46</v>
      </c>
      <c r="L826" s="19">
        <f t="shared" ref="L826:L828" si="832">K826</f>
        <v>109.46</v>
      </c>
    </row>
    <row r="827" spans="1:12" ht="38.25">
      <c r="A827" s="12" t="s">
        <v>1372</v>
      </c>
      <c r="B827" s="13" t="s">
        <v>1373</v>
      </c>
      <c r="C827" s="14" t="s">
        <v>1374</v>
      </c>
      <c r="D827" s="15" t="s">
        <v>17</v>
      </c>
      <c r="E827" s="16">
        <v>2</v>
      </c>
      <c r="F827" s="157">
        <v>115.6</v>
      </c>
      <c r="G827" s="157">
        <v>3.56</v>
      </c>
      <c r="H827" s="17">
        <f t="shared" si="828"/>
        <v>119.16</v>
      </c>
      <c r="I827" s="18">
        <f t="shared" si="829"/>
        <v>231.2</v>
      </c>
      <c r="J827" s="18">
        <f t="shared" si="830"/>
        <v>7.12</v>
      </c>
      <c r="K827" s="18">
        <f t="shared" si="831"/>
        <v>238.32</v>
      </c>
      <c r="L827" s="19">
        <f t="shared" si="832"/>
        <v>238.32</v>
      </c>
    </row>
    <row r="828" spans="1:12" ht="38.25">
      <c r="A828" s="12" t="s">
        <v>1375</v>
      </c>
      <c r="B828" s="13" t="s">
        <v>1376</v>
      </c>
      <c r="C828" s="14" t="s">
        <v>1377</v>
      </c>
      <c r="D828" s="15" t="s">
        <v>17</v>
      </c>
      <c r="E828" s="16">
        <v>2</v>
      </c>
      <c r="F828" s="157">
        <v>97.07</v>
      </c>
      <c r="G828" s="157">
        <v>4.5999999999999996</v>
      </c>
      <c r="H828" s="17">
        <f t="shared" si="828"/>
        <v>101.67</v>
      </c>
      <c r="I828" s="18">
        <f t="shared" si="829"/>
        <v>194.14</v>
      </c>
      <c r="J828" s="18">
        <f t="shared" si="830"/>
        <v>9.1999999999999993</v>
      </c>
      <c r="K828" s="18">
        <f t="shared" si="831"/>
        <v>203.34</v>
      </c>
      <c r="L828" s="19">
        <f t="shared" si="832"/>
        <v>203.34</v>
      </c>
    </row>
    <row r="829" spans="1:12" ht="12.75">
      <c r="A829" s="6" t="s">
        <v>1378</v>
      </c>
      <c r="B829" s="7"/>
      <c r="C829" s="6" t="s">
        <v>1379</v>
      </c>
      <c r="D829" s="7"/>
      <c r="E829" s="8"/>
      <c r="F829" s="158"/>
      <c r="G829" s="158"/>
      <c r="H829" s="7"/>
      <c r="I829" s="9">
        <f t="shared" ref="I829:K829" si="833">I830+I832+I834+I837</f>
        <v>11349.8</v>
      </c>
      <c r="J829" s="9">
        <f t="shared" si="833"/>
        <v>2495.46</v>
      </c>
      <c r="K829" s="9">
        <f t="shared" si="833"/>
        <v>13845.260000000002</v>
      </c>
    </row>
    <row r="830" spans="1:12" ht="12.75">
      <c r="A830" s="22" t="s">
        <v>1380</v>
      </c>
      <c r="B830" s="23"/>
      <c r="C830" s="22" t="s">
        <v>1192</v>
      </c>
      <c r="D830" s="23"/>
      <c r="E830" s="24"/>
      <c r="F830" s="159"/>
      <c r="G830" s="159"/>
      <c r="H830" s="23"/>
      <c r="I830" s="25">
        <f t="shared" ref="I830:K830" si="834">SUM(I831)</f>
        <v>1010.24</v>
      </c>
      <c r="J830" s="25">
        <f t="shared" si="834"/>
        <v>207.78</v>
      </c>
      <c r="K830" s="25">
        <f t="shared" si="834"/>
        <v>1218.02</v>
      </c>
    </row>
    <row r="831" spans="1:12" ht="51">
      <c r="A831" s="12" t="s">
        <v>1381</v>
      </c>
      <c r="B831" s="13">
        <v>87251</v>
      </c>
      <c r="C831" s="14" t="s">
        <v>1382</v>
      </c>
      <c r="D831" s="15" t="s">
        <v>24</v>
      </c>
      <c r="E831" s="16">
        <v>22.96</v>
      </c>
      <c r="F831" s="157">
        <v>44</v>
      </c>
      <c r="G831" s="157">
        <v>9.0500000000000007</v>
      </c>
      <c r="H831" s="17">
        <f>TRUNC((F831+G831),2)</f>
        <v>53.05</v>
      </c>
      <c r="I831" s="18">
        <f>TRUNC((F831*E831),2)</f>
        <v>1010.24</v>
      </c>
      <c r="J831" s="18">
        <f>TRUNC((G831*E831),2)</f>
        <v>207.78</v>
      </c>
      <c r="K831" s="18">
        <f>TRUNC((I831+J831),2)</f>
        <v>1218.02</v>
      </c>
      <c r="L831" s="19">
        <f>K831</f>
        <v>1218.02</v>
      </c>
    </row>
    <row r="832" spans="1:12" ht="12.75">
      <c r="A832" s="22" t="s">
        <v>1383</v>
      </c>
      <c r="B832" s="23"/>
      <c r="C832" s="22" t="s">
        <v>1384</v>
      </c>
      <c r="D832" s="23"/>
      <c r="E832" s="24"/>
      <c r="F832" s="159"/>
      <c r="G832" s="159"/>
      <c r="H832" s="23"/>
      <c r="I832" s="25">
        <f t="shared" ref="I832:K832" si="835">SUM(I833)</f>
        <v>1906.96</v>
      </c>
      <c r="J832" s="25">
        <f t="shared" si="835"/>
        <v>392.22</v>
      </c>
      <c r="K832" s="25">
        <f t="shared" si="835"/>
        <v>2299.1799999999998</v>
      </c>
    </row>
    <row r="833" spans="1:12" ht="51">
      <c r="A833" s="12" t="s">
        <v>1385</v>
      </c>
      <c r="B833" s="13">
        <v>87251</v>
      </c>
      <c r="C833" s="14" t="s">
        <v>1382</v>
      </c>
      <c r="D833" s="15" t="s">
        <v>24</v>
      </c>
      <c r="E833" s="16">
        <v>43.34</v>
      </c>
      <c r="F833" s="157">
        <v>44</v>
      </c>
      <c r="G833" s="157">
        <v>9.0500000000000007</v>
      </c>
      <c r="H833" s="17">
        <f>TRUNC((F833+G833),2)</f>
        <v>53.05</v>
      </c>
      <c r="I833" s="18">
        <f>TRUNC((F833*E833),2)</f>
        <v>1906.96</v>
      </c>
      <c r="J833" s="18">
        <f>TRUNC((G833*E833),2)</f>
        <v>392.22</v>
      </c>
      <c r="K833" s="18">
        <f>TRUNC((I833+J833),2)</f>
        <v>2299.1799999999998</v>
      </c>
      <c r="L833" s="19">
        <f>K833</f>
        <v>2299.1799999999998</v>
      </c>
    </row>
    <row r="834" spans="1:12" ht="12.75">
      <c r="A834" s="22" t="s">
        <v>1386</v>
      </c>
      <c r="B834" s="23"/>
      <c r="C834" s="22" t="s">
        <v>1387</v>
      </c>
      <c r="D834" s="23"/>
      <c r="E834" s="24"/>
      <c r="F834" s="159"/>
      <c r="G834" s="159"/>
      <c r="H834" s="23"/>
      <c r="I834" s="25">
        <f t="shared" ref="I834:K834" si="836">SUM(I835:I836)</f>
        <v>5050.3999999999996</v>
      </c>
      <c r="J834" s="25">
        <f t="shared" si="836"/>
        <v>1144.71</v>
      </c>
      <c r="K834" s="25">
        <f t="shared" si="836"/>
        <v>6195.1100000000006</v>
      </c>
    </row>
    <row r="835" spans="1:12" ht="51">
      <c r="A835" s="12" t="s">
        <v>1388</v>
      </c>
      <c r="B835" s="13">
        <v>87251</v>
      </c>
      <c r="C835" s="14" t="s">
        <v>1382</v>
      </c>
      <c r="D835" s="15" t="s">
        <v>24</v>
      </c>
      <c r="E835" s="16">
        <v>101.96</v>
      </c>
      <c r="F835" s="157">
        <v>44</v>
      </c>
      <c r="G835" s="157">
        <v>9.0500000000000007</v>
      </c>
      <c r="H835" s="17">
        <f t="shared" ref="H835:H836" si="837">TRUNC((F835+G835),2)</f>
        <v>53.05</v>
      </c>
      <c r="I835" s="18">
        <f t="shared" ref="I835:I836" si="838">TRUNC((F835*E835),2)</f>
        <v>4486.24</v>
      </c>
      <c r="J835" s="18">
        <f t="shared" ref="J835:J836" si="839">TRUNC((G835*E835),2)</f>
        <v>922.73</v>
      </c>
      <c r="K835" s="18">
        <f t="shared" ref="K835:K836" si="840">TRUNC((I835+J835),2)</f>
        <v>5408.97</v>
      </c>
      <c r="L835" s="19">
        <f t="shared" ref="L835:L836" si="841">K835</f>
        <v>5408.97</v>
      </c>
    </row>
    <row r="836" spans="1:12" ht="38.25">
      <c r="A836" s="12" t="s">
        <v>1389</v>
      </c>
      <c r="B836" s="13">
        <v>88649</v>
      </c>
      <c r="C836" s="14" t="s">
        <v>1390</v>
      </c>
      <c r="D836" s="15" t="s">
        <v>39</v>
      </c>
      <c r="E836" s="16">
        <v>87.74</v>
      </c>
      <c r="F836" s="157">
        <v>6.43</v>
      </c>
      <c r="G836" s="157">
        <v>2.5299999999999998</v>
      </c>
      <c r="H836" s="17">
        <f t="shared" si="837"/>
        <v>8.9600000000000009</v>
      </c>
      <c r="I836" s="18">
        <f t="shared" si="838"/>
        <v>564.16</v>
      </c>
      <c r="J836" s="18">
        <f t="shared" si="839"/>
        <v>221.98</v>
      </c>
      <c r="K836" s="18">
        <f t="shared" si="840"/>
        <v>786.14</v>
      </c>
      <c r="L836" s="19">
        <f t="shared" si="841"/>
        <v>786.14</v>
      </c>
    </row>
    <row r="837" spans="1:12" ht="12.75">
      <c r="A837" s="22" t="s">
        <v>1391</v>
      </c>
      <c r="B837" s="23"/>
      <c r="C837" s="22" t="s">
        <v>1205</v>
      </c>
      <c r="D837" s="23"/>
      <c r="E837" s="24"/>
      <c r="F837" s="159"/>
      <c r="G837" s="159"/>
      <c r="H837" s="23"/>
      <c r="I837" s="25">
        <f t="shared" ref="I837:K837" si="842">SUM(I838:I839)</f>
        <v>3382.2000000000003</v>
      </c>
      <c r="J837" s="25">
        <f t="shared" si="842"/>
        <v>750.75</v>
      </c>
      <c r="K837" s="25">
        <f t="shared" si="842"/>
        <v>4132.95</v>
      </c>
    </row>
    <row r="838" spans="1:12" ht="51">
      <c r="A838" s="12" t="s">
        <v>1392</v>
      </c>
      <c r="B838" s="13">
        <v>87251</v>
      </c>
      <c r="C838" s="14" t="s">
        <v>1382</v>
      </c>
      <c r="D838" s="15" t="s">
        <v>24</v>
      </c>
      <c r="E838" s="16">
        <v>70.2</v>
      </c>
      <c r="F838" s="157">
        <v>44</v>
      </c>
      <c r="G838" s="157">
        <v>9.0500000000000007</v>
      </c>
      <c r="H838" s="17">
        <f t="shared" ref="H838:H839" si="843">TRUNC((F838+G838),2)</f>
        <v>53.05</v>
      </c>
      <c r="I838" s="18">
        <f t="shared" ref="I838:I839" si="844">TRUNC((F838*E838),2)</f>
        <v>3088.8</v>
      </c>
      <c r="J838" s="18">
        <f t="shared" ref="J838:J839" si="845">TRUNC((G838*E838),2)</f>
        <v>635.30999999999995</v>
      </c>
      <c r="K838" s="18">
        <f t="shared" ref="K838:K839" si="846">TRUNC((I838+J838),2)</f>
        <v>3724.11</v>
      </c>
      <c r="L838" s="19">
        <f t="shared" ref="L838:L839" si="847">K838</f>
        <v>3724.11</v>
      </c>
    </row>
    <row r="839" spans="1:12" ht="38.25">
      <c r="A839" s="12" t="s">
        <v>1393</v>
      </c>
      <c r="B839" s="13">
        <v>88649</v>
      </c>
      <c r="C839" s="14" t="s">
        <v>1390</v>
      </c>
      <c r="D839" s="15" t="s">
        <v>39</v>
      </c>
      <c r="E839" s="16">
        <v>45.63</v>
      </c>
      <c r="F839" s="157">
        <v>6.43</v>
      </c>
      <c r="G839" s="157">
        <v>2.5299999999999998</v>
      </c>
      <c r="H839" s="17">
        <f t="shared" si="843"/>
        <v>8.9600000000000009</v>
      </c>
      <c r="I839" s="18">
        <f t="shared" si="844"/>
        <v>293.39999999999998</v>
      </c>
      <c r="J839" s="18">
        <f t="shared" si="845"/>
        <v>115.44</v>
      </c>
      <c r="K839" s="18">
        <f t="shared" si="846"/>
        <v>408.84</v>
      </c>
      <c r="L839" s="19">
        <f t="shared" si="847"/>
        <v>408.84</v>
      </c>
    </row>
    <row r="840" spans="1:12" ht="12.75">
      <c r="A840" s="6" t="s">
        <v>1394</v>
      </c>
      <c r="B840" s="7"/>
      <c r="C840" s="6" t="s">
        <v>1395</v>
      </c>
      <c r="D840" s="7"/>
      <c r="E840" s="8"/>
      <c r="F840" s="158"/>
      <c r="G840" s="158"/>
      <c r="H840" s="7"/>
      <c r="I840" s="9">
        <f t="shared" ref="I840:K840" si="848">I841+I845+I850+I855+I859+I863</f>
        <v>25328.36</v>
      </c>
      <c r="J840" s="9">
        <f t="shared" si="848"/>
        <v>8975.5899999999983</v>
      </c>
      <c r="K840" s="9">
        <f t="shared" si="848"/>
        <v>34303.949999999997</v>
      </c>
    </row>
    <row r="841" spans="1:12" ht="12.75">
      <c r="A841" s="22" t="s">
        <v>1396</v>
      </c>
      <c r="B841" s="23"/>
      <c r="C841" s="22" t="s">
        <v>1397</v>
      </c>
      <c r="D841" s="23"/>
      <c r="E841" s="24"/>
      <c r="F841" s="159"/>
      <c r="G841" s="159"/>
      <c r="H841" s="23"/>
      <c r="I841" s="25">
        <f t="shared" ref="I841:K841" si="849">SUM(I842:I844)</f>
        <v>5810.48</v>
      </c>
      <c r="J841" s="25">
        <f t="shared" si="849"/>
        <v>1890.9899999999998</v>
      </c>
      <c r="K841" s="25">
        <f t="shared" si="849"/>
        <v>7701.47</v>
      </c>
    </row>
    <row r="842" spans="1:12" ht="63.75">
      <c r="A842" s="12" t="s">
        <v>1398</v>
      </c>
      <c r="B842" s="13" t="s">
        <v>1399</v>
      </c>
      <c r="C842" s="14" t="s">
        <v>1400</v>
      </c>
      <c r="D842" s="15" t="s">
        <v>39</v>
      </c>
      <c r="E842" s="16">
        <v>11.7</v>
      </c>
      <c r="F842" s="157">
        <v>419.69</v>
      </c>
      <c r="G842" s="157">
        <v>44.87</v>
      </c>
      <c r="H842" s="17">
        <f t="shared" ref="H842:H844" si="850">TRUNC((F842+G842),2)</f>
        <v>464.56</v>
      </c>
      <c r="I842" s="18">
        <f t="shared" ref="I842:I844" si="851">TRUNC((F842*E842),2)</f>
        <v>4910.37</v>
      </c>
      <c r="J842" s="18">
        <f t="shared" ref="J842:J844" si="852">TRUNC((G842*E842),2)</f>
        <v>524.97</v>
      </c>
      <c r="K842" s="18">
        <f t="shared" ref="K842:K844" si="853">TRUNC((I842+J842),2)</f>
        <v>5435.34</v>
      </c>
      <c r="L842" s="19">
        <f t="shared" ref="L842:L844" si="854">K842</f>
        <v>5435.34</v>
      </c>
    </row>
    <row r="843" spans="1:12" ht="51">
      <c r="A843" s="12" t="s">
        <v>1401</v>
      </c>
      <c r="B843" s="13">
        <v>100722</v>
      </c>
      <c r="C843" s="14" t="s">
        <v>1241</v>
      </c>
      <c r="D843" s="15" t="s">
        <v>24</v>
      </c>
      <c r="E843" s="16">
        <v>25.74</v>
      </c>
      <c r="F843" s="157">
        <v>11.31</v>
      </c>
      <c r="G843" s="157">
        <v>17.690000000000001</v>
      </c>
      <c r="H843" s="17">
        <f t="shared" si="850"/>
        <v>29</v>
      </c>
      <c r="I843" s="18">
        <f t="shared" si="851"/>
        <v>291.11</v>
      </c>
      <c r="J843" s="18">
        <f t="shared" si="852"/>
        <v>455.34</v>
      </c>
      <c r="K843" s="18">
        <f t="shared" si="853"/>
        <v>746.45</v>
      </c>
      <c r="L843" s="19">
        <f t="shared" si="854"/>
        <v>746.45</v>
      </c>
    </row>
    <row r="844" spans="1:12" ht="63.75">
      <c r="A844" s="12" t="s">
        <v>1402</v>
      </c>
      <c r="B844" s="13">
        <v>100758</v>
      </c>
      <c r="C844" s="14" t="s">
        <v>1403</v>
      </c>
      <c r="D844" s="15" t="s">
        <v>24</v>
      </c>
      <c r="E844" s="16">
        <v>25.74</v>
      </c>
      <c r="F844" s="157">
        <v>23.66</v>
      </c>
      <c r="G844" s="157">
        <v>35.380000000000003</v>
      </c>
      <c r="H844" s="17">
        <f t="shared" si="850"/>
        <v>59.04</v>
      </c>
      <c r="I844" s="18">
        <f t="shared" si="851"/>
        <v>609</v>
      </c>
      <c r="J844" s="18">
        <f t="shared" si="852"/>
        <v>910.68</v>
      </c>
      <c r="K844" s="18">
        <f t="shared" si="853"/>
        <v>1519.68</v>
      </c>
      <c r="L844" s="19">
        <f t="shared" si="854"/>
        <v>1519.68</v>
      </c>
    </row>
    <row r="845" spans="1:12" ht="12.75">
      <c r="A845" s="22" t="s">
        <v>1404</v>
      </c>
      <c r="B845" s="23"/>
      <c r="C845" s="22" t="s">
        <v>1405</v>
      </c>
      <c r="D845" s="23"/>
      <c r="E845" s="24"/>
      <c r="F845" s="159"/>
      <c r="G845" s="159"/>
      <c r="H845" s="23"/>
      <c r="I845" s="25">
        <f t="shared" ref="I845:K845" si="855">SUM(I846:I849)</f>
        <v>5492.76</v>
      </c>
      <c r="J845" s="25">
        <f t="shared" si="855"/>
        <v>2017.58</v>
      </c>
      <c r="K845" s="25">
        <f t="shared" si="855"/>
        <v>7510.34</v>
      </c>
    </row>
    <row r="846" spans="1:12" ht="25.5">
      <c r="A846" s="12" t="s">
        <v>1406</v>
      </c>
      <c r="B846" s="13">
        <v>99855</v>
      </c>
      <c r="C846" s="14" t="s">
        <v>1407</v>
      </c>
      <c r="D846" s="15" t="s">
        <v>39</v>
      </c>
      <c r="E846" s="16">
        <v>9.5</v>
      </c>
      <c r="F846" s="157">
        <v>74.569999999999993</v>
      </c>
      <c r="G846" s="157">
        <v>40.14</v>
      </c>
      <c r="H846" s="17">
        <f t="shared" ref="H846:H849" si="856">TRUNC((F846+G846),2)</f>
        <v>114.71</v>
      </c>
      <c r="I846" s="18">
        <f t="shared" ref="I846:I849" si="857">TRUNC((F846*E846),2)</f>
        <v>708.41</v>
      </c>
      <c r="J846" s="18">
        <f t="shared" ref="J846:J849" si="858">TRUNC((G846*E846),2)</f>
        <v>381.33</v>
      </c>
      <c r="K846" s="18">
        <f t="shared" ref="K846:K849" si="859">TRUNC((I846+J846),2)</f>
        <v>1089.74</v>
      </c>
      <c r="L846" s="19">
        <f t="shared" ref="L846:L849" si="860">K846</f>
        <v>1089.74</v>
      </c>
    </row>
    <row r="847" spans="1:12" ht="63.75">
      <c r="A847" s="12" t="s">
        <v>1408</v>
      </c>
      <c r="B847" s="13" t="s">
        <v>1399</v>
      </c>
      <c r="C847" s="14" t="s">
        <v>1400</v>
      </c>
      <c r="D847" s="15" t="s">
        <v>39</v>
      </c>
      <c r="E847" s="16">
        <v>9.5</v>
      </c>
      <c r="F847" s="157">
        <v>419.69</v>
      </c>
      <c r="G847" s="157">
        <v>44.87</v>
      </c>
      <c r="H847" s="17">
        <f t="shared" si="856"/>
        <v>464.56</v>
      </c>
      <c r="I847" s="18">
        <f t="shared" si="857"/>
        <v>3987.05</v>
      </c>
      <c r="J847" s="18">
        <f t="shared" si="858"/>
        <v>426.26</v>
      </c>
      <c r="K847" s="18">
        <f t="shared" si="859"/>
        <v>4413.3100000000004</v>
      </c>
      <c r="L847" s="19">
        <f t="shared" si="860"/>
        <v>4413.3100000000004</v>
      </c>
    </row>
    <row r="848" spans="1:12" ht="51">
      <c r="A848" s="12" t="s">
        <v>1409</v>
      </c>
      <c r="B848" s="13">
        <v>100722</v>
      </c>
      <c r="C848" s="14" t="s">
        <v>1241</v>
      </c>
      <c r="D848" s="15" t="s">
        <v>24</v>
      </c>
      <c r="E848" s="16">
        <v>22.8</v>
      </c>
      <c r="F848" s="157">
        <v>11.31</v>
      </c>
      <c r="G848" s="157">
        <v>17.690000000000001</v>
      </c>
      <c r="H848" s="17">
        <f t="shared" si="856"/>
        <v>29</v>
      </c>
      <c r="I848" s="18">
        <f t="shared" si="857"/>
        <v>257.86</v>
      </c>
      <c r="J848" s="18">
        <f t="shared" si="858"/>
        <v>403.33</v>
      </c>
      <c r="K848" s="18">
        <f t="shared" si="859"/>
        <v>661.19</v>
      </c>
      <c r="L848" s="19">
        <f t="shared" si="860"/>
        <v>661.19</v>
      </c>
    </row>
    <row r="849" spans="1:12" ht="63.75">
      <c r="A849" s="12" t="s">
        <v>1410</v>
      </c>
      <c r="B849" s="13">
        <v>100758</v>
      </c>
      <c r="C849" s="14" t="s">
        <v>1403</v>
      </c>
      <c r="D849" s="15" t="s">
        <v>24</v>
      </c>
      <c r="E849" s="16">
        <v>22.8</v>
      </c>
      <c r="F849" s="157">
        <v>23.66</v>
      </c>
      <c r="G849" s="157">
        <v>35.380000000000003</v>
      </c>
      <c r="H849" s="17">
        <f t="shared" si="856"/>
        <v>59.04</v>
      </c>
      <c r="I849" s="18">
        <f t="shared" si="857"/>
        <v>539.44000000000005</v>
      </c>
      <c r="J849" s="18">
        <f t="shared" si="858"/>
        <v>806.66</v>
      </c>
      <c r="K849" s="18">
        <f t="shared" si="859"/>
        <v>1346.1</v>
      </c>
      <c r="L849" s="19">
        <f t="shared" si="860"/>
        <v>1346.1</v>
      </c>
    </row>
    <row r="850" spans="1:12" ht="12.75">
      <c r="A850" s="22" t="s">
        <v>1411</v>
      </c>
      <c r="B850" s="23"/>
      <c r="C850" s="22" t="s">
        <v>1412</v>
      </c>
      <c r="D850" s="23"/>
      <c r="E850" s="24"/>
      <c r="F850" s="159"/>
      <c r="G850" s="159"/>
      <c r="H850" s="23"/>
      <c r="I850" s="25">
        <f t="shared" ref="I850:K850" si="861">SUM(I851:I854)</f>
        <v>2890.9399999999996</v>
      </c>
      <c r="J850" s="25">
        <f t="shared" si="861"/>
        <v>1061.8899999999999</v>
      </c>
      <c r="K850" s="25">
        <f t="shared" si="861"/>
        <v>3952.8300000000004</v>
      </c>
    </row>
    <row r="851" spans="1:12" ht="25.5">
      <c r="A851" s="12" t="s">
        <v>1413</v>
      </c>
      <c r="B851" s="13">
        <v>99855</v>
      </c>
      <c r="C851" s="14" t="s">
        <v>1407</v>
      </c>
      <c r="D851" s="15" t="s">
        <v>39</v>
      </c>
      <c r="E851" s="16">
        <v>5</v>
      </c>
      <c r="F851" s="157">
        <v>74.569999999999993</v>
      </c>
      <c r="G851" s="157">
        <v>40.14</v>
      </c>
      <c r="H851" s="17">
        <f t="shared" ref="H851:H854" si="862">TRUNC((F851+G851),2)</f>
        <v>114.71</v>
      </c>
      <c r="I851" s="18">
        <f t="shared" ref="I851:I854" si="863">TRUNC((F851*E851),2)</f>
        <v>372.85</v>
      </c>
      <c r="J851" s="18">
        <f t="shared" ref="J851:J854" si="864">TRUNC((G851*E851),2)</f>
        <v>200.7</v>
      </c>
      <c r="K851" s="18">
        <f t="shared" ref="K851:K854" si="865">TRUNC((I851+J851),2)</f>
        <v>573.54999999999995</v>
      </c>
      <c r="L851" s="19">
        <f t="shared" ref="L851:L854" si="866">K851</f>
        <v>573.54999999999995</v>
      </c>
    </row>
    <row r="852" spans="1:12" ht="63.75">
      <c r="A852" s="12" t="s">
        <v>1414</v>
      </c>
      <c r="B852" s="13" t="s">
        <v>1399</v>
      </c>
      <c r="C852" s="14" t="s">
        <v>1400</v>
      </c>
      <c r="D852" s="15" t="s">
        <v>39</v>
      </c>
      <c r="E852" s="16">
        <v>5</v>
      </c>
      <c r="F852" s="157">
        <v>419.69</v>
      </c>
      <c r="G852" s="157">
        <v>44.87</v>
      </c>
      <c r="H852" s="17">
        <f t="shared" si="862"/>
        <v>464.56</v>
      </c>
      <c r="I852" s="18">
        <f t="shared" si="863"/>
        <v>2098.4499999999998</v>
      </c>
      <c r="J852" s="18">
        <f t="shared" si="864"/>
        <v>224.35</v>
      </c>
      <c r="K852" s="18">
        <f t="shared" si="865"/>
        <v>2322.8000000000002</v>
      </c>
      <c r="L852" s="19">
        <f t="shared" si="866"/>
        <v>2322.8000000000002</v>
      </c>
    </row>
    <row r="853" spans="1:12" ht="51">
      <c r="A853" s="12" t="s">
        <v>1415</v>
      </c>
      <c r="B853" s="13">
        <v>100722</v>
      </c>
      <c r="C853" s="14" t="s">
        <v>1241</v>
      </c>
      <c r="D853" s="15" t="s">
        <v>24</v>
      </c>
      <c r="E853" s="16">
        <v>12</v>
      </c>
      <c r="F853" s="157">
        <v>11.31</v>
      </c>
      <c r="G853" s="157">
        <v>17.690000000000001</v>
      </c>
      <c r="H853" s="17">
        <f t="shared" si="862"/>
        <v>29</v>
      </c>
      <c r="I853" s="18">
        <f t="shared" si="863"/>
        <v>135.72</v>
      </c>
      <c r="J853" s="18">
        <f t="shared" si="864"/>
        <v>212.28</v>
      </c>
      <c r="K853" s="18">
        <f t="shared" si="865"/>
        <v>348</v>
      </c>
      <c r="L853" s="19">
        <f t="shared" si="866"/>
        <v>348</v>
      </c>
    </row>
    <row r="854" spans="1:12" ht="63.75">
      <c r="A854" s="12" t="s">
        <v>1416</v>
      </c>
      <c r="B854" s="13">
        <v>100758</v>
      </c>
      <c r="C854" s="14" t="s">
        <v>1403</v>
      </c>
      <c r="D854" s="15" t="s">
        <v>24</v>
      </c>
      <c r="E854" s="16">
        <v>12</v>
      </c>
      <c r="F854" s="157">
        <v>23.66</v>
      </c>
      <c r="G854" s="157">
        <v>35.380000000000003</v>
      </c>
      <c r="H854" s="17">
        <f t="shared" si="862"/>
        <v>59.04</v>
      </c>
      <c r="I854" s="18">
        <f t="shared" si="863"/>
        <v>283.92</v>
      </c>
      <c r="J854" s="18">
        <f t="shared" si="864"/>
        <v>424.56</v>
      </c>
      <c r="K854" s="18">
        <f t="shared" si="865"/>
        <v>708.48</v>
      </c>
      <c r="L854" s="19">
        <f t="shared" si="866"/>
        <v>708.48</v>
      </c>
    </row>
    <row r="855" spans="1:12" ht="12.75">
      <c r="A855" s="22" t="s">
        <v>1417</v>
      </c>
      <c r="B855" s="23"/>
      <c r="C855" s="22" t="s">
        <v>1418</v>
      </c>
      <c r="D855" s="23"/>
      <c r="E855" s="24"/>
      <c r="F855" s="159"/>
      <c r="G855" s="159"/>
      <c r="H855" s="23"/>
      <c r="I855" s="25">
        <f t="shared" ref="I855:K855" si="867">SUM(I856:I858)</f>
        <v>8889.56</v>
      </c>
      <c r="J855" s="25">
        <f t="shared" si="867"/>
        <v>2893.06</v>
      </c>
      <c r="K855" s="25">
        <f t="shared" si="867"/>
        <v>11782.62</v>
      </c>
    </row>
    <row r="856" spans="1:12" ht="63.75">
      <c r="A856" s="12" t="s">
        <v>1419</v>
      </c>
      <c r="B856" s="13" t="s">
        <v>1399</v>
      </c>
      <c r="C856" s="14" t="s">
        <v>1400</v>
      </c>
      <c r="D856" s="15" t="s">
        <v>39</v>
      </c>
      <c r="E856" s="16">
        <v>17.899999999999999</v>
      </c>
      <c r="F856" s="157">
        <v>419.69</v>
      </c>
      <c r="G856" s="157">
        <v>44.87</v>
      </c>
      <c r="H856" s="17">
        <f t="shared" ref="H856:H858" si="868">TRUNC((F856+G856),2)</f>
        <v>464.56</v>
      </c>
      <c r="I856" s="18">
        <f t="shared" ref="I856:I858" si="869">TRUNC((F856*E856),2)</f>
        <v>7512.45</v>
      </c>
      <c r="J856" s="18">
        <f t="shared" ref="J856:J858" si="870">TRUNC((G856*E856),2)</f>
        <v>803.17</v>
      </c>
      <c r="K856" s="18">
        <f t="shared" ref="K856:K858" si="871">TRUNC((I856+J856),2)</f>
        <v>8315.6200000000008</v>
      </c>
      <c r="L856" s="19">
        <f t="shared" ref="L856:L858" si="872">K856</f>
        <v>8315.6200000000008</v>
      </c>
    </row>
    <row r="857" spans="1:12" ht="51">
      <c r="A857" s="12" t="s">
        <v>1420</v>
      </c>
      <c r="B857" s="13">
        <v>100722</v>
      </c>
      <c r="C857" s="14" t="s">
        <v>1241</v>
      </c>
      <c r="D857" s="15" t="s">
        <v>24</v>
      </c>
      <c r="E857" s="16">
        <v>39.380000000000003</v>
      </c>
      <c r="F857" s="157">
        <v>11.31</v>
      </c>
      <c r="G857" s="157">
        <v>17.690000000000001</v>
      </c>
      <c r="H857" s="17">
        <f t="shared" si="868"/>
        <v>29</v>
      </c>
      <c r="I857" s="18">
        <f t="shared" si="869"/>
        <v>445.38</v>
      </c>
      <c r="J857" s="18">
        <f t="shared" si="870"/>
        <v>696.63</v>
      </c>
      <c r="K857" s="18">
        <f t="shared" si="871"/>
        <v>1142.01</v>
      </c>
      <c r="L857" s="19">
        <f t="shared" si="872"/>
        <v>1142.01</v>
      </c>
    </row>
    <row r="858" spans="1:12" ht="63.75">
      <c r="A858" s="12" t="s">
        <v>1421</v>
      </c>
      <c r="B858" s="13">
        <v>100758</v>
      </c>
      <c r="C858" s="14" t="s">
        <v>1403</v>
      </c>
      <c r="D858" s="15" t="s">
        <v>24</v>
      </c>
      <c r="E858" s="16">
        <v>39.380000000000003</v>
      </c>
      <c r="F858" s="157">
        <v>23.66</v>
      </c>
      <c r="G858" s="157">
        <v>35.380000000000003</v>
      </c>
      <c r="H858" s="17">
        <f t="shared" si="868"/>
        <v>59.04</v>
      </c>
      <c r="I858" s="18">
        <f t="shared" si="869"/>
        <v>931.73</v>
      </c>
      <c r="J858" s="18">
        <f t="shared" si="870"/>
        <v>1393.26</v>
      </c>
      <c r="K858" s="18">
        <f t="shared" si="871"/>
        <v>2324.9899999999998</v>
      </c>
      <c r="L858" s="19">
        <f t="shared" si="872"/>
        <v>2324.9899999999998</v>
      </c>
    </row>
    <row r="859" spans="1:12" ht="12.75">
      <c r="A859" s="22" t="s">
        <v>1422</v>
      </c>
      <c r="B859" s="23"/>
      <c r="C859" s="22" t="s">
        <v>1423</v>
      </c>
      <c r="D859" s="23"/>
      <c r="E859" s="24"/>
      <c r="F859" s="159"/>
      <c r="G859" s="159"/>
      <c r="H859" s="23"/>
      <c r="I859" s="25">
        <f t="shared" ref="I859:K859" si="873">SUM(I860:I862)</f>
        <v>1317.4700000000003</v>
      </c>
      <c r="J859" s="25">
        <f t="shared" si="873"/>
        <v>501.02</v>
      </c>
      <c r="K859" s="25">
        <f t="shared" si="873"/>
        <v>1818.4899999999998</v>
      </c>
    </row>
    <row r="860" spans="1:12" ht="51">
      <c r="A860" s="12" t="s">
        <v>1424</v>
      </c>
      <c r="B860" s="13" t="s">
        <v>1425</v>
      </c>
      <c r="C860" s="14" t="s">
        <v>1426</v>
      </c>
      <c r="D860" s="15" t="s">
        <v>39</v>
      </c>
      <c r="E860" s="16">
        <v>3.1</v>
      </c>
      <c r="F860" s="157">
        <v>348.06</v>
      </c>
      <c r="G860" s="157">
        <v>44.87</v>
      </c>
      <c r="H860" s="17">
        <f t="shared" ref="H860:H862" si="874">TRUNC((F860+G860),2)</f>
        <v>392.93</v>
      </c>
      <c r="I860" s="18">
        <f t="shared" ref="I860:I862" si="875">TRUNC((F860*E860),2)</f>
        <v>1078.98</v>
      </c>
      <c r="J860" s="18">
        <f t="shared" ref="J860:J862" si="876">TRUNC((G860*E860),2)</f>
        <v>139.09</v>
      </c>
      <c r="K860" s="18">
        <f t="shared" ref="K860:K862" si="877">TRUNC((I860+J860),2)</f>
        <v>1218.07</v>
      </c>
      <c r="L860" s="19">
        <f t="shared" ref="L860:L862" si="878">K860</f>
        <v>1218.07</v>
      </c>
    </row>
    <row r="861" spans="1:12" ht="51">
      <c r="A861" s="12" t="s">
        <v>1427</v>
      </c>
      <c r="B861" s="13">
        <v>100722</v>
      </c>
      <c r="C861" s="14" t="s">
        <v>1241</v>
      </c>
      <c r="D861" s="15" t="s">
        <v>24</v>
      </c>
      <c r="E861" s="16">
        <v>6.82</v>
      </c>
      <c r="F861" s="157">
        <v>11.31</v>
      </c>
      <c r="G861" s="157">
        <v>17.690000000000001</v>
      </c>
      <c r="H861" s="17">
        <f t="shared" si="874"/>
        <v>29</v>
      </c>
      <c r="I861" s="18">
        <f t="shared" si="875"/>
        <v>77.13</v>
      </c>
      <c r="J861" s="18">
        <f t="shared" si="876"/>
        <v>120.64</v>
      </c>
      <c r="K861" s="18">
        <f t="shared" si="877"/>
        <v>197.77</v>
      </c>
      <c r="L861" s="19">
        <f t="shared" si="878"/>
        <v>197.77</v>
      </c>
    </row>
    <row r="862" spans="1:12" ht="63.75">
      <c r="A862" s="12" t="s">
        <v>1428</v>
      </c>
      <c r="B862" s="13">
        <v>100758</v>
      </c>
      <c r="C862" s="14" t="s">
        <v>1403</v>
      </c>
      <c r="D862" s="15" t="s">
        <v>24</v>
      </c>
      <c r="E862" s="16">
        <v>6.82</v>
      </c>
      <c r="F862" s="157">
        <v>23.66</v>
      </c>
      <c r="G862" s="157">
        <v>35.380000000000003</v>
      </c>
      <c r="H862" s="17">
        <f t="shared" si="874"/>
        <v>59.04</v>
      </c>
      <c r="I862" s="18">
        <f t="shared" si="875"/>
        <v>161.36000000000001</v>
      </c>
      <c r="J862" s="18">
        <f t="shared" si="876"/>
        <v>241.29</v>
      </c>
      <c r="K862" s="18">
        <f t="shared" si="877"/>
        <v>402.65</v>
      </c>
      <c r="L862" s="19">
        <f t="shared" si="878"/>
        <v>402.65</v>
      </c>
    </row>
    <row r="863" spans="1:12" ht="12.75">
      <c r="A863" s="22" t="s">
        <v>1429</v>
      </c>
      <c r="B863" s="51"/>
      <c r="C863" s="52" t="s">
        <v>1430</v>
      </c>
      <c r="D863" s="51"/>
      <c r="E863" s="53"/>
      <c r="F863" s="162"/>
      <c r="G863" s="162"/>
      <c r="H863" s="51"/>
      <c r="I863" s="54">
        <f t="shared" ref="I863:K863" si="879">SUM(I864:I866)</f>
        <v>927.15</v>
      </c>
      <c r="J863" s="54">
        <f t="shared" si="879"/>
        <v>611.04999999999995</v>
      </c>
      <c r="K863" s="54">
        <f t="shared" si="879"/>
        <v>1538.1999999999998</v>
      </c>
    </row>
    <row r="864" spans="1:12" ht="25.5">
      <c r="A864" s="12" t="s">
        <v>1431</v>
      </c>
      <c r="B864" s="33">
        <v>99855</v>
      </c>
      <c r="C864" s="34" t="s">
        <v>1407</v>
      </c>
      <c r="D864" s="32" t="s">
        <v>39</v>
      </c>
      <c r="E864" s="18">
        <f>5.45*2</f>
        <v>10.9</v>
      </c>
      <c r="F864" s="157">
        <v>74.569999999999993</v>
      </c>
      <c r="G864" s="157">
        <v>40.14</v>
      </c>
      <c r="H864" s="17">
        <f t="shared" ref="H864:H866" si="880">TRUNC((F864+G864),2)</f>
        <v>114.71</v>
      </c>
      <c r="I864" s="18">
        <f t="shared" ref="I864:I866" si="881">TRUNC((F864*E864),2)</f>
        <v>812.81</v>
      </c>
      <c r="J864" s="18">
        <f t="shared" ref="J864:J866" si="882">TRUNC((G864*E864),2)</f>
        <v>437.52</v>
      </c>
      <c r="K864" s="18">
        <f t="shared" ref="K864:K866" si="883">TRUNC((I864+J864),2)</f>
        <v>1250.33</v>
      </c>
      <c r="L864" s="19">
        <f t="shared" ref="L864:L866" si="884">K864</f>
        <v>1250.33</v>
      </c>
    </row>
    <row r="865" spans="1:12" ht="51">
      <c r="A865" s="12" t="s">
        <v>1432</v>
      </c>
      <c r="B865" s="33">
        <v>100722</v>
      </c>
      <c r="C865" s="34" t="s">
        <v>1241</v>
      </c>
      <c r="D865" s="32" t="s">
        <v>24</v>
      </c>
      <c r="E865" s="18">
        <f>E864*0.3</f>
        <v>3.27</v>
      </c>
      <c r="F865" s="157">
        <v>11.31</v>
      </c>
      <c r="G865" s="157">
        <v>17.690000000000001</v>
      </c>
      <c r="H865" s="17">
        <f t="shared" si="880"/>
        <v>29</v>
      </c>
      <c r="I865" s="18">
        <f t="shared" si="881"/>
        <v>36.979999999999997</v>
      </c>
      <c r="J865" s="18">
        <f t="shared" si="882"/>
        <v>57.84</v>
      </c>
      <c r="K865" s="18">
        <f t="shared" si="883"/>
        <v>94.82</v>
      </c>
      <c r="L865" s="19">
        <f t="shared" si="884"/>
        <v>94.82</v>
      </c>
    </row>
    <row r="866" spans="1:12" ht="63.75">
      <c r="A866" s="12" t="s">
        <v>1433</v>
      </c>
      <c r="B866" s="33">
        <v>100758</v>
      </c>
      <c r="C866" s="34" t="s">
        <v>1403</v>
      </c>
      <c r="D866" s="32" t="s">
        <v>24</v>
      </c>
      <c r="E866" s="18">
        <f>E865</f>
        <v>3.27</v>
      </c>
      <c r="F866" s="157">
        <v>23.66</v>
      </c>
      <c r="G866" s="157">
        <v>35.380000000000003</v>
      </c>
      <c r="H866" s="17">
        <f t="shared" si="880"/>
        <v>59.04</v>
      </c>
      <c r="I866" s="18">
        <f t="shared" si="881"/>
        <v>77.36</v>
      </c>
      <c r="J866" s="18">
        <f t="shared" si="882"/>
        <v>115.69</v>
      </c>
      <c r="K866" s="18">
        <f t="shared" si="883"/>
        <v>193.05</v>
      </c>
      <c r="L866" s="19">
        <f t="shared" si="884"/>
        <v>193.05</v>
      </c>
    </row>
    <row r="867" spans="1:12" ht="12.75">
      <c r="A867" s="59" t="s">
        <v>1434</v>
      </c>
      <c r="B867" s="60"/>
      <c r="C867" s="61" t="s">
        <v>1435</v>
      </c>
      <c r="D867" s="60"/>
      <c r="E867" s="62"/>
      <c r="F867" s="164"/>
      <c r="G867" s="164"/>
      <c r="H867" s="60"/>
      <c r="I867" s="63">
        <f t="shared" ref="I867:K867" si="885">I868+I871+I874</f>
        <v>4360.5</v>
      </c>
      <c r="J867" s="63">
        <f t="shared" si="885"/>
        <v>640.81000000000006</v>
      </c>
      <c r="K867" s="63">
        <f t="shared" si="885"/>
        <v>5001.3099999999995</v>
      </c>
    </row>
    <row r="868" spans="1:12" ht="12.75">
      <c r="A868" s="64" t="s">
        <v>1436</v>
      </c>
      <c r="B868" s="65"/>
      <c r="C868" s="66" t="s">
        <v>1437</v>
      </c>
      <c r="D868" s="65"/>
      <c r="E868" s="67"/>
      <c r="F868" s="165"/>
      <c r="G868" s="165"/>
      <c r="H868" s="65"/>
      <c r="I868" s="68">
        <f t="shared" ref="I868:K868" si="886">SUM(I869:I870)</f>
        <v>1357.4</v>
      </c>
      <c r="J868" s="68">
        <f t="shared" si="886"/>
        <v>145.18</v>
      </c>
      <c r="K868" s="68">
        <f t="shared" si="886"/>
        <v>1502.58</v>
      </c>
    </row>
    <row r="869" spans="1:12" ht="76.5">
      <c r="A869" s="12" t="s">
        <v>1438</v>
      </c>
      <c r="B869" s="33" t="s">
        <v>1439</v>
      </c>
      <c r="C869" s="34" t="s">
        <v>1440</v>
      </c>
      <c r="D869" s="32" t="s">
        <v>924</v>
      </c>
      <c r="E869" s="16">
        <v>26</v>
      </c>
      <c r="F869" s="157">
        <v>10.25</v>
      </c>
      <c r="G869" s="157">
        <v>0.53</v>
      </c>
      <c r="H869" s="17">
        <f t="shared" ref="H869:H870" si="887">TRUNC((F869+G869),2)</f>
        <v>10.78</v>
      </c>
      <c r="I869" s="18">
        <f t="shared" ref="I869:I870" si="888">TRUNC((F869*E869),2)</f>
        <v>266.5</v>
      </c>
      <c r="J869" s="18">
        <f t="shared" ref="J869:J870" si="889">TRUNC((G869*E869),2)</f>
        <v>13.78</v>
      </c>
      <c r="K869" s="18">
        <f t="shared" ref="K869:K870" si="890">TRUNC((I869+J869),2)</f>
        <v>280.27999999999997</v>
      </c>
      <c r="L869" s="19">
        <f t="shared" ref="L869:L870" si="891">K869</f>
        <v>280.27999999999997</v>
      </c>
    </row>
    <row r="870" spans="1:12" ht="63.75">
      <c r="A870" s="12" t="s">
        <v>1441</v>
      </c>
      <c r="B870" s="33" t="s">
        <v>1442</v>
      </c>
      <c r="C870" s="34" t="s">
        <v>1443</v>
      </c>
      <c r="D870" s="32" t="s">
        <v>924</v>
      </c>
      <c r="E870" s="16">
        <v>10</v>
      </c>
      <c r="F870" s="157">
        <v>109.09</v>
      </c>
      <c r="G870" s="157">
        <v>13.14</v>
      </c>
      <c r="H870" s="17">
        <f t="shared" si="887"/>
        <v>122.23</v>
      </c>
      <c r="I870" s="18">
        <f t="shared" si="888"/>
        <v>1090.9000000000001</v>
      </c>
      <c r="J870" s="18">
        <f t="shared" si="889"/>
        <v>131.4</v>
      </c>
      <c r="K870" s="18">
        <f t="shared" si="890"/>
        <v>1222.3</v>
      </c>
      <c r="L870" s="19">
        <f t="shared" si="891"/>
        <v>1222.3</v>
      </c>
    </row>
    <row r="871" spans="1:12" ht="12.75">
      <c r="A871" s="64" t="s">
        <v>1444</v>
      </c>
      <c r="B871" s="65"/>
      <c r="C871" s="66" t="s">
        <v>1445</v>
      </c>
      <c r="D871" s="65"/>
      <c r="E871" s="67"/>
      <c r="F871" s="165"/>
      <c r="G871" s="165"/>
      <c r="H871" s="65"/>
      <c r="I871" s="68">
        <f t="shared" ref="I871:K871" si="892">SUM(I872:I873)</f>
        <v>1458.6000000000001</v>
      </c>
      <c r="J871" s="68">
        <f t="shared" si="892"/>
        <v>484.03</v>
      </c>
      <c r="K871" s="68">
        <f t="shared" si="892"/>
        <v>1942.63</v>
      </c>
    </row>
    <row r="872" spans="1:12" ht="38.25">
      <c r="A872" s="12" t="s">
        <v>1446</v>
      </c>
      <c r="B872" s="33">
        <v>97599</v>
      </c>
      <c r="C872" s="34" t="s">
        <v>1447</v>
      </c>
      <c r="D872" s="32" t="s">
        <v>924</v>
      </c>
      <c r="E872" s="16">
        <v>19</v>
      </c>
      <c r="F872" s="161">
        <v>15.8</v>
      </c>
      <c r="G872" s="161">
        <v>6.33</v>
      </c>
      <c r="H872" s="17">
        <f t="shared" ref="H872:H873" si="893">TRUNC((F872+G872),2)</f>
        <v>22.13</v>
      </c>
      <c r="I872" s="18">
        <f t="shared" ref="I872:I873" si="894">TRUNC((F872*E872),2)</f>
        <v>300.2</v>
      </c>
      <c r="J872" s="18">
        <f t="shared" ref="J872:J873" si="895">TRUNC((G872*E872),2)</f>
        <v>120.27</v>
      </c>
      <c r="K872" s="18">
        <f t="shared" ref="K872:K873" si="896">TRUNC((I872+J872),2)</f>
        <v>420.47</v>
      </c>
      <c r="L872" s="19">
        <f t="shared" ref="L872:L873" si="897">K872</f>
        <v>420.47</v>
      </c>
    </row>
    <row r="873" spans="1:12" ht="38.25">
      <c r="A873" s="12" t="s">
        <v>1448</v>
      </c>
      <c r="B873" s="33" t="s">
        <v>1449</v>
      </c>
      <c r="C873" s="34" t="s">
        <v>1450</v>
      </c>
      <c r="D873" s="32" t="s">
        <v>924</v>
      </c>
      <c r="E873" s="16">
        <v>8</v>
      </c>
      <c r="F873" s="157">
        <v>144.80000000000001</v>
      </c>
      <c r="G873" s="157">
        <v>45.47</v>
      </c>
      <c r="H873" s="17">
        <f t="shared" si="893"/>
        <v>190.27</v>
      </c>
      <c r="I873" s="18">
        <f t="shared" si="894"/>
        <v>1158.4000000000001</v>
      </c>
      <c r="J873" s="18">
        <f t="shared" si="895"/>
        <v>363.76</v>
      </c>
      <c r="K873" s="18">
        <f t="shared" si="896"/>
        <v>1522.16</v>
      </c>
      <c r="L873" s="19">
        <f t="shared" si="897"/>
        <v>1522.16</v>
      </c>
    </row>
    <row r="874" spans="1:12" ht="12.75">
      <c r="A874" s="64" t="s">
        <v>1451</v>
      </c>
      <c r="B874" s="65"/>
      <c r="C874" s="66" t="s">
        <v>1452</v>
      </c>
      <c r="D874" s="65"/>
      <c r="E874" s="67"/>
      <c r="F874" s="165"/>
      <c r="G874" s="165"/>
      <c r="H874" s="65"/>
      <c r="I874" s="68">
        <f t="shared" ref="I874:K874" si="898">SUM(I875)</f>
        <v>1544.5</v>
      </c>
      <c r="J874" s="68">
        <f t="shared" si="898"/>
        <v>11.6</v>
      </c>
      <c r="K874" s="68">
        <f t="shared" si="898"/>
        <v>1556.1</v>
      </c>
    </row>
    <row r="875" spans="1:12" ht="25.5">
      <c r="A875" s="12" t="s">
        <v>1453</v>
      </c>
      <c r="B875" s="33" t="s">
        <v>1454</v>
      </c>
      <c r="C875" s="34" t="s">
        <v>1455</v>
      </c>
      <c r="D875" s="32" t="s">
        <v>924</v>
      </c>
      <c r="E875" s="16">
        <v>10</v>
      </c>
      <c r="F875" s="157">
        <v>154.44999999999999</v>
      </c>
      <c r="G875" s="157">
        <v>1.1599999999999999</v>
      </c>
      <c r="H875" s="17">
        <f>TRUNC((F875+G875),2)</f>
        <v>155.61000000000001</v>
      </c>
      <c r="I875" s="18">
        <f>TRUNC((F875*E875),2)</f>
        <v>1544.5</v>
      </c>
      <c r="J875" s="18">
        <f>TRUNC((G875*E875),2)</f>
        <v>11.6</v>
      </c>
      <c r="K875" s="18">
        <f>TRUNC((I875+J875),2)</f>
        <v>1556.1</v>
      </c>
      <c r="L875" s="19">
        <f>K875</f>
        <v>1556.1</v>
      </c>
    </row>
    <row r="876" spans="1:12" ht="12.75">
      <c r="A876" s="6" t="s">
        <v>1456</v>
      </c>
      <c r="B876" s="7"/>
      <c r="C876" s="6" t="s">
        <v>1457</v>
      </c>
      <c r="D876" s="7"/>
      <c r="E876" s="8"/>
      <c r="F876" s="158"/>
      <c r="G876" s="158"/>
      <c r="H876" s="7"/>
      <c r="I876" s="9">
        <f t="shared" ref="I876:K876" si="899">I877+I880+I882+I884+I886+I889</f>
        <v>194952.87000000002</v>
      </c>
      <c r="J876" s="9">
        <f t="shared" si="899"/>
        <v>33259.64</v>
      </c>
      <c r="K876" s="9">
        <f t="shared" si="899"/>
        <v>228212.50999999998</v>
      </c>
    </row>
    <row r="877" spans="1:12" ht="12.75">
      <c r="A877" s="50" t="s">
        <v>1458</v>
      </c>
      <c r="B877" s="51"/>
      <c r="C877" s="52" t="s">
        <v>1459</v>
      </c>
      <c r="D877" s="51"/>
      <c r="E877" s="53"/>
      <c r="F877" s="162"/>
      <c r="G877" s="162"/>
      <c r="H877" s="51"/>
      <c r="I877" s="54">
        <f t="shared" ref="I877:K877" si="900">SUM(I878:I879)</f>
        <v>1985.2</v>
      </c>
      <c r="J877" s="54">
        <f t="shared" si="900"/>
        <v>2282.6</v>
      </c>
      <c r="K877" s="54">
        <f t="shared" si="900"/>
        <v>4267.7999999999993</v>
      </c>
    </row>
    <row r="878" spans="1:12" ht="38.25">
      <c r="A878" s="12" t="s">
        <v>1460</v>
      </c>
      <c r="B878" s="30">
        <v>104790</v>
      </c>
      <c r="C878" s="31" t="s">
        <v>1461</v>
      </c>
      <c r="D878" s="32" t="s">
        <v>113</v>
      </c>
      <c r="E878" s="18">
        <v>20</v>
      </c>
      <c r="F878" s="157">
        <v>69.760000000000005</v>
      </c>
      <c r="G878" s="157">
        <v>58.3</v>
      </c>
      <c r="H878" s="17">
        <f t="shared" ref="H878:H879" si="901">TRUNC((F878+G878),2)</f>
        <v>128.06</v>
      </c>
      <c r="I878" s="18">
        <f t="shared" ref="I878:I879" si="902">TRUNC((F878*E878),2)</f>
        <v>1395.2</v>
      </c>
      <c r="J878" s="18">
        <f t="shared" ref="J878:J879" si="903">TRUNC((G878*E878),2)</f>
        <v>1166</v>
      </c>
      <c r="K878" s="18">
        <f t="shared" ref="K878:K879" si="904">TRUNC((I878+J878),2)</f>
        <v>2561.1999999999998</v>
      </c>
      <c r="L878" s="19">
        <f t="shared" ref="L878:L879" si="905">K878</f>
        <v>2561.1999999999998</v>
      </c>
    </row>
    <row r="879" spans="1:12" ht="24">
      <c r="A879" s="12" t="s">
        <v>1462</v>
      </c>
      <c r="B879" s="30" t="s">
        <v>1463</v>
      </c>
      <c r="C879" s="31" t="s">
        <v>1464</v>
      </c>
      <c r="D879" s="32" t="s">
        <v>113</v>
      </c>
      <c r="E879" s="18">
        <v>20</v>
      </c>
      <c r="F879" s="157">
        <v>29.5</v>
      </c>
      <c r="G879" s="157">
        <v>55.83</v>
      </c>
      <c r="H879" s="17">
        <f t="shared" si="901"/>
        <v>85.33</v>
      </c>
      <c r="I879" s="18">
        <f t="shared" si="902"/>
        <v>590</v>
      </c>
      <c r="J879" s="18">
        <f t="shared" si="903"/>
        <v>1116.5999999999999</v>
      </c>
      <c r="K879" s="18">
        <f t="shared" si="904"/>
        <v>1706.6</v>
      </c>
      <c r="L879" s="19">
        <f t="shared" si="905"/>
        <v>1706.6</v>
      </c>
    </row>
    <row r="880" spans="1:12" ht="12.75">
      <c r="A880" s="50" t="s">
        <v>1465</v>
      </c>
      <c r="B880" s="51"/>
      <c r="C880" s="52" t="s">
        <v>1466</v>
      </c>
      <c r="D880" s="51"/>
      <c r="E880" s="53"/>
      <c r="F880" s="162"/>
      <c r="G880" s="162"/>
      <c r="H880" s="51"/>
      <c r="I880" s="54">
        <f t="shared" ref="I880:K880" si="906">SUM(I881)</f>
        <v>36157.800000000003</v>
      </c>
      <c r="J880" s="54">
        <f t="shared" si="906"/>
        <v>468.3</v>
      </c>
      <c r="K880" s="54">
        <f t="shared" si="906"/>
        <v>36626.1</v>
      </c>
    </row>
    <row r="881" spans="1:18" ht="63.75">
      <c r="A881" s="12" t="s">
        <v>1467</v>
      </c>
      <c r="B881" s="33" t="s">
        <v>1468</v>
      </c>
      <c r="C881" s="34" t="s">
        <v>1469</v>
      </c>
      <c r="D881" s="32" t="s">
        <v>1470</v>
      </c>
      <c r="E881" s="18">
        <v>210</v>
      </c>
      <c r="F881" s="157">
        <v>172.18</v>
      </c>
      <c r="G881" s="157">
        <v>2.23</v>
      </c>
      <c r="H881" s="17">
        <f>TRUNC((F881+G881),2)</f>
        <v>174.41</v>
      </c>
      <c r="I881" s="18">
        <f>TRUNC((F881*E881),2)</f>
        <v>36157.800000000003</v>
      </c>
      <c r="J881" s="18">
        <f>TRUNC((G881*E881),2)</f>
        <v>468.3</v>
      </c>
      <c r="K881" s="18">
        <f>TRUNC((I881+J881),2)</f>
        <v>36626.1</v>
      </c>
      <c r="L881" s="19">
        <f>K881</f>
        <v>36626.1</v>
      </c>
    </row>
    <row r="882" spans="1:18" ht="12.75">
      <c r="A882" s="50" t="s">
        <v>1471</v>
      </c>
      <c r="B882" s="51"/>
      <c r="C882" s="52" t="s">
        <v>1472</v>
      </c>
      <c r="D882" s="51"/>
      <c r="E882" s="53"/>
      <c r="F882" s="162"/>
      <c r="G882" s="162"/>
      <c r="H882" s="51"/>
      <c r="I882" s="54">
        <f t="shared" ref="I882:K882" si="907">SUM(I883)</f>
        <v>152061</v>
      </c>
      <c r="J882" s="54">
        <f t="shared" si="907"/>
        <v>27720</v>
      </c>
      <c r="K882" s="54">
        <f t="shared" si="907"/>
        <v>179781</v>
      </c>
    </row>
    <row r="883" spans="1:18" ht="38.25">
      <c r="A883" s="12" t="s">
        <v>1473</v>
      </c>
      <c r="B883" s="33">
        <v>92400</v>
      </c>
      <c r="C883" s="34" t="s">
        <v>1474</v>
      </c>
      <c r="D883" s="32" t="s">
        <v>24</v>
      </c>
      <c r="E883" s="16">
        <v>2100</v>
      </c>
      <c r="F883" s="157">
        <v>72.41</v>
      </c>
      <c r="G883" s="157">
        <v>13.2</v>
      </c>
      <c r="H883" s="17">
        <f>TRUNC((F883+G883),2)</f>
        <v>85.61</v>
      </c>
      <c r="I883" s="18">
        <f>TRUNC((F883*E883),2)</f>
        <v>152061</v>
      </c>
      <c r="J883" s="18">
        <f>TRUNC((G883*E883),2)</f>
        <v>27720</v>
      </c>
      <c r="K883" s="18">
        <f>TRUNC((I883+J883),2)</f>
        <v>179781</v>
      </c>
      <c r="L883" s="19">
        <f>K883</f>
        <v>179781</v>
      </c>
    </row>
    <row r="884" spans="1:18" ht="12.75">
      <c r="A884" s="50" t="s">
        <v>1475</v>
      </c>
      <c r="B884" s="69"/>
      <c r="C884" s="70" t="s">
        <v>1476</v>
      </c>
      <c r="D884" s="69"/>
      <c r="E884" s="71"/>
      <c r="F884" s="166"/>
      <c r="G884" s="166"/>
      <c r="H884" s="69"/>
      <c r="I884" s="54">
        <f t="shared" ref="I884:K884" si="908">SUM(I885)</f>
        <v>915.04</v>
      </c>
      <c r="J884" s="54">
        <f t="shared" si="908"/>
        <v>1138.92</v>
      </c>
      <c r="K884" s="54">
        <f t="shared" si="908"/>
        <v>2053.96</v>
      </c>
    </row>
    <row r="885" spans="1:18" ht="63.75">
      <c r="A885" s="12" t="s">
        <v>1477</v>
      </c>
      <c r="B885" s="33" t="s">
        <v>1478</v>
      </c>
      <c r="C885" s="34" t="s">
        <v>1479</v>
      </c>
      <c r="D885" s="32" t="s">
        <v>924</v>
      </c>
      <c r="E885" s="18">
        <v>4</v>
      </c>
      <c r="F885" s="157">
        <v>228.76</v>
      </c>
      <c r="G885" s="157">
        <v>284.73</v>
      </c>
      <c r="H885" s="17">
        <f>TRUNC((F885+G885),2)</f>
        <v>513.49</v>
      </c>
      <c r="I885" s="18">
        <f>TRUNC((F885*E885),2)</f>
        <v>915.04</v>
      </c>
      <c r="J885" s="18">
        <f>TRUNC((G885*E885),2)</f>
        <v>1138.92</v>
      </c>
      <c r="K885" s="18">
        <f>TRUNC((I885+J885),2)</f>
        <v>2053.96</v>
      </c>
      <c r="L885" s="19">
        <f>K885</f>
        <v>2053.96</v>
      </c>
    </row>
    <row r="886" spans="1:18" ht="12.75">
      <c r="A886" s="22" t="s">
        <v>1480</v>
      </c>
      <c r="B886" s="23"/>
      <c r="C886" s="22" t="s">
        <v>1481</v>
      </c>
      <c r="D886" s="23"/>
      <c r="E886" s="24"/>
      <c r="F886" s="159"/>
      <c r="G886" s="159"/>
      <c r="H886" s="23"/>
      <c r="I886" s="25">
        <f t="shared" ref="I886:K886" si="909">SUM(I887:I888)</f>
        <v>930.67</v>
      </c>
      <c r="J886" s="25">
        <f t="shared" si="909"/>
        <v>1141.0999999999999</v>
      </c>
      <c r="K886" s="25">
        <f t="shared" si="909"/>
        <v>2071.77</v>
      </c>
    </row>
    <row r="887" spans="1:18" ht="25.5">
      <c r="A887" s="12" t="s">
        <v>1482</v>
      </c>
      <c r="B887" s="13">
        <v>84665</v>
      </c>
      <c r="C887" s="14" t="s">
        <v>1483</v>
      </c>
      <c r="D887" s="15" t="s">
        <v>24</v>
      </c>
      <c r="E887" s="16">
        <v>11.88</v>
      </c>
      <c r="F887" s="157">
        <v>17.059999999999999</v>
      </c>
      <c r="G887" s="157">
        <v>19.18</v>
      </c>
      <c r="H887" s="17">
        <f t="shared" ref="H887:H888" si="910">TRUNC((F887+G887),2)</f>
        <v>36.24</v>
      </c>
      <c r="I887" s="18">
        <f t="shared" ref="I887:I888" si="911">TRUNC((F887*E887),2)</f>
        <v>202.67</v>
      </c>
      <c r="J887" s="18">
        <f t="shared" ref="J887:J888" si="912">TRUNC((G887*E887),2)</f>
        <v>227.85</v>
      </c>
      <c r="K887" s="18">
        <f t="shared" ref="K887:K888" si="913">TRUNC((I887+J887),2)</f>
        <v>430.52</v>
      </c>
      <c r="L887" s="19">
        <f t="shared" ref="L887:L888" si="914">K887</f>
        <v>430.52</v>
      </c>
    </row>
    <row r="888" spans="1:18" ht="38.25">
      <c r="A888" s="12" t="s">
        <v>1484</v>
      </c>
      <c r="B888" s="13">
        <v>102500</v>
      </c>
      <c r="C888" s="14" t="s">
        <v>1485</v>
      </c>
      <c r="D888" s="15" t="s">
        <v>39</v>
      </c>
      <c r="E888" s="16">
        <v>325</v>
      </c>
      <c r="F888" s="157">
        <v>2.2400000000000002</v>
      </c>
      <c r="G888" s="157">
        <v>2.81</v>
      </c>
      <c r="H888" s="17">
        <f t="shared" si="910"/>
        <v>5.05</v>
      </c>
      <c r="I888" s="18">
        <f t="shared" si="911"/>
        <v>728</v>
      </c>
      <c r="J888" s="18">
        <f t="shared" si="912"/>
        <v>913.25</v>
      </c>
      <c r="K888" s="18">
        <f t="shared" si="913"/>
        <v>1641.25</v>
      </c>
      <c r="L888" s="19">
        <f t="shared" si="914"/>
        <v>1641.25</v>
      </c>
    </row>
    <row r="889" spans="1:18" ht="12.75">
      <c r="A889" s="22" t="s">
        <v>1475</v>
      </c>
      <c r="B889" s="23"/>
      <c r="C889" s="22" t="s">
        <v>1486</v>
      </c>
      <c r="D889" s="23"/>
      <c r="E889" s="24"/>
      <c r="F889" s="159"/>
      <c r="G889" s="159"/>
      <c r="H889" s="23"/>
      <c r="I889" s="25">
        <f t="shared" ref="I889:K889" si="915">SUM(I890:I891)</f>
        <v>2903.16</v>
      </c>
      <c r="J889" s="25">
        <f t="shared" si="915"/>
        <v>508.72</v>
      </c>
      <c r="K889" s="25">
        <f t="shared" si="915"/>
        <v>3411.88</v>
      </c>
    </row>
    <row r="890" spans="1:18" ht="38.25">
      <c r="A890" s="12" t="s">
        <v>1477</v>
      </c>
      <c r="B890" s="13" t="s">
        <v>1487</v>
      </c>
      <c r="C890" s="14" t="s">
        <v>1488</v>
      </c>
      <c r="D890" s="15" t="s">
        <v>17</v>
      </c>
      <c r="E890" s="16">
        <v>4</v>
      </c>
      <c r="F890" s="157">
        <v>417.58</v>
      </c>
      <c r="G890" s="157">
        <v>110.33</v>
      </c>
      <c r="H890" s="17">
        <f t="shared" ref="H890:H891" si="916">TRUNC((F890+G890),2)</f>
        <v>527.91</v>
      </c>
      <c r="I890" s="18">
        <f t="shared" ref="I890:I891" si="917">TRUNC((F890*E890),2)</f>
        <v>1670.32</v>
      </c>
      <c r="J890" s="18">
        <f t="shared" ref="J890:J891" si="918">TRUNC((G890*E890),2)</f>
        <v>441.32</v>
      </c>
      <c r="K890" s="18">
        <f t="shared" ref="K890:K891" si="919">TRUNC((I890+J890),2)</f>
        <v>2111.64</v>
      </c>
      <c r="L890" s="19">
        <f t="shared" ref="L890:L891" si="920">K890</f>
        <v>2111.64</v>
      </c>
    </row>
    <row r="891" spans="1:18" ht="38.25">
      <c r="A891" s="12" t="s">
        <v>1489</v>
      </c>
      <c r="B891" s="13" t="s">
        <v>1490</v>
      </c>
      <c r="C891" s="14" t="s">
        <v>1491</v>
      </c>
      <c r="D891" s="15" t="s">
        <v>17</v>
      </c>
      <c r="E891" s="16">
        <v>4</v>
      </c>
      <c r="F891" s="157">
        <v>308.20999999999998</v>
      </c>
      <c r="G891" s="157">
        <v>16.850000000000001</v>
      </c>
      <c r="H891" s="17">
        <f t="shared" si="916"/>
        <v>325.06</v>
      </c>
      <c r="I891" s="18">
        <f t="shared" si="917"/>
        <v>1232.8399999999999</v>
      </c>
      <c r="J891" s="18">
        <f t="shared" si="918"/>
        <v>67.400000000000006</v>
      </c>
      <c r="K891" s="18">
        <f t="shared" si="919"/>
        <v>1300.24</v>
      </c>
      <c r="L891" s="19">
        <f t="shared" si="920"/>
        <v>1300.24</v>
      </c>
    </row>
    <row r="892" spans="1:18" ht="12.75">
      <c r="A892" s="6" t="s">
        <v>1492</v>
      </c>
      <c r="B892" s="7"/>
      <c r="C892" s="6" t="s">
        <v>1493</v>
      </c>
      <c r="D892" s="7"/>
      <c r="E892" s="8"/>
      <c r="F892" s="158"/>
      <c r="G892" s="158"/>
      <c r="H892" s="7"/>
      <c r="I892" s="9">
        <f t="shared" ref="I892:K892" si="921">SUM(I893)</f>
        <v>1400</v>
      </c>
      <c r="J892" s="9">
        <f t="shared" si="921"/>
        <v>0</v>
      </c>
      <c r="K892" s="9">
        <f t="shared" si="921"/>
        <v>1400</v>
      </c>
    </row>
    <row r="893" spans="1:18" ht="36">
      <c r="A893" s="12" t="s">
        <v>1494</v>
      </c>
      <c r="B893" s="13" t="s">
        <v>1495</v>
      </c>
      <c r="C893" s="14" t="s">
        <v>1496</v>
      </c>
      <c r="D893" s="15" t="s">
        <v>17</v>
      </c>
      <c r="E893" s="16">
        <v>1</v>
      </c>
      <c r="F893" s="157">
        <v>1400</v>
      </c>
      <c r="G893" s="157">
        <v>0</v>
      </c>
      <c r="H893" s="17">
        <f>TRUNC((F893+G893),2)</f>
        <v>1400</v>
      </c>
      <c r="I893" s="18">
        <f>TRUNC((F893*E893),2)</f>
        <v>1400</v>
      </c>
      <c r="J893" s="18">
        <f>TRUNC((G893*E893),2)</f>
        <v>0</v>
      </c>
      <c r="K893" s="18">
        <f>TRUNC((I893+J893),2)</f>
        <v>1400</v>
      </c>
      <c r="L893" s="19">
        <f>K893</f>
        <v>1400</v>
      </c>
    </row>
    <row r="894" spans="1:18" ht="12.75">
      <c r="A894" s="6" t="s">
        <v>1497</v>
      </c>
      <c r="B894" s="7"/>
      <c r="C894" s="6" t="s">
        <v>1498</v>
      </c>
      <c r="D894" s="7"/>
      <c r="E894" s="8"/>
      <c r="F894" s="158"/>
      <c r="G894" s="158"/>
      <c r="H894" s="7"/>
      <c r="I894" s="9">
        <f t="shared" ref="I894:K894" si="922">SUM(I895:I896)</f>
        <v>19250</v>
      </c>
      <c r="J894" s="9">
        <f t="shared" si="922"/>
        <v>0</v>
      </c>
      <c r="K894" s="9">
        <f t="shared" si="922"/>
        <v>19250</v>
      </c>
      <c r="P894" s="10"/>
      <c r="Q894" s="11"/>
      <c r="R894" s="11"/>
    </row>
    <row r="895" spans="1:18" ht="51">
      <c r="A895" s="12" t="s">
        <v>1499</v>
      </c>
      <c r="B895" s="13">
        <v>10776</v>
      </c>
      <c r="C895" s="14" t="s">
        <v>1500</v>
      </c>
      <c r="D895" s="15" t="s">
        <v>1501</v>
      </c>
      <c r="E895" s="16">
        <v>10</v>
      </c>
      <c r="F895" s="157">
        <v>625</v>
      </c>
      <c r="G895" s="157">
        <v>0</v>
      </c>
      <c r="H895" s="17">
        <f t="shared" ref="H895:H896" si="923">TRUNC((F895+G895),2)</f>
        <v>625</v>
      </c>
      <c r="I895" s="18">
        <f t="shared" ref="I895:I896" si="924">TRUNC((F895*E895),2)</f>
        <v>6250</v>
      </c>
      <c r="J895" s="18">
        <f t="shared" ref="J895:J896" si="925">TRUNC((G895*E895),2)</f>
        <v>0</v>
      </c>
      <c r="K895" s="18">
        <f t="shared" ref="K895:K896" si="926">TRUNC((I895+J895),2)</f>
        <v>6250</v>
      </c>
      <c r="L895" s="19">
        <f t="shared" ref="L895:L896" si="927">K895</f>
        <v>6250</v>
      </c>
    </row>
    <row r="896" spans="1:18" ht="38.25">
      <c r="A896" s="12" t="s">
        <v>1502</v>
      </c>
      <c r="B896" s="33" t="s">
        <v>1503</v>
      </c>
      <c r="C896" s="34" t="s">
        <v>1504</v>
      </c>
      <c r="D896" s="32" t="s">
        <v>1505</v>
      </c>
      <c r="E896" s="18">
        <v>10</v>
      </c>
      <c r="F896" s="157">
        <v>1300</v>
      </c>
      <c r="G896" s="157">
        <v>0</v>
      </c>
      <c r="H896" s="17">
        <f t="shared" si="923"/>
        <v>1300</v>
      </c>
      <c r="I896" s="18">
        <f t="shared" si="924"/>
        <v>13000</v>
      </c>
      <c r="J896" s="18">
        <f t="shared" si="925"/>
        <v>0</v>
      </c>
      <c r="K896" s="18">
        <f t="shared" si="926"/>
        <v>13000</v>
      </c>
      <c r="L896" s="19">
        <f t="shared" si="927"/>
        <v>13000</v>
      </c>
    </row>
    <row r="897" spans="1:12" ht="12.75">
      <c r="A897" s="6" t="s">
        <v>1506</v>
      </c>
      <c r="B897" s="7"/>
      <c r="C897" s="6" t="s">
        <v>1507</v>
      </c>
      <c r="D897" s="7"/>
      <c r="E897" s="8"/>
      <c r="F897" s="158"/>
      <c r="G897" s="158"/>
      <c r="H897" s="7"/>
      <c r="I897" s="9">
        <f t="shared" ref="I897:K897" si="928">SUM(I898)</f>
        <v>58.7</v>
      </c>
      <c r="J897" s="9">
        <f t="shared" si="928"/>
        <v>49</v>
      </c>
      <c r="K897" s="9">
        <f t="shared" si="928"/>
        <v>107.7</v>
      </c>
    </row>
    <row r="898" spans="1:12" ht="25.5">
      <c r="A898" s="12" t="s">
        <v>1508</v>
      </c>
      <c r="B898" s="13">
        <v>85423</v>
      </c>
      <c r="C898" s="14" t="s">
        <v>1509</v>
      </c>
      <c r="D898" s="15" t="s">
        <v>24</v>
      </c>
      <c r="E898" s="16">
        <v>10</v>
      </c>
      <c r="F898" s="157">
        <v>5.87</v>
      </c>
      <c r="G898" s="157">
        <v>4.9000000000000004</v>
      </c>
      <c r="H898" s="17">
        <f>TRUNC((F898+G898),2)</f>
        <v>10.77</v>
      </c>
      <c r="I898" s="18">
        <f>TRUNC((F898*E898),2)</f>
        <v>58.7</v>
      </c>
      <c r="J898" s="18">
        <f>TRUNC((G898*E898),2)</f>
        <v>49</v>
      </c>
      <c r="K898" s="18">
        <f>TRUNC((I898+J898),2)</f>
        <v>107.7</v>
      </c>
      <c r="L898" s="19">
        <f>K898</f>
        <v>107.7</v>
      </c>
    </row>
    <row r="899" spans="1:12" ht="12.75">
      <c r="A899" s="6" t="s">
        <v>1510</v>
      </c>
      <c r="B899" s="7"/>
      <c r="C899" s="6" t="s">
        <v>1511</v>
      </c>
      <c r="D899" s="7"/>
      <c r="E899" s="8"/>
      <c r="F899" s="158"/>
      <c r="G899" s="158"/>
      <c r="H899" s="7"/>
      <c r="I899" s="9">
        <f t="shared" ref="I899:K899" si="929">SUM(I900:I904)</f>
        <v>6506.2000000000007</v>
      </c>
      <c r="J899" s="9">
        <f t="shared" si="929"/>
        <v>2053.1999999999998</v>
      </c>
      <c r="K899" s="9">
        <f t="shared" si="929"/>
        <v>8559.4000000000015</v>
      </c>
    </row>
    <row r="900" spans="1:12" ht="19.5" customHeight="1">
      <c r="A900" s="12" t="s">
        <v>1512</v>
      </c>
      <c r="B900" s="13" t="s">
        <v>1513</v>
      </c>
      <c r="C900" s="14" t="s">
        <v>1514</v>
      </c>
      <c r="D900" s="15" t="s">
        <v>113</v>
      </c>
      <c r="E900" s="58">
        <v>40</v>
      </c>
      <c r="F900" s="157">
        <v>5.83</v>
      </c>
      <c r="G900" s="157">
        <v>13</v>
      </c>
      <c r="H900" s="17">
        <f t="shared" ref="H900:H904" si="930">TRUNC((F900+G900),2)</f>
        <v>18.829999999999998</v>
      </c>
      <c r="I900" s="18">
        <f t="shared" ref="I900:I904" si="931">TRUNC((F900*E900),2)</f>
        <v>233.2</v>
      </c>
      <c r="J900" s="18">
        <f t="shared" ref="J900:J904" si="932">TRUNC((G900*E900),2)</f>
        <v>520</v>
      </c>
      <c r="K900" s="18">
        <f t="shared" ref="K900:K904" si="933">TRUNC((I900+J900),2)</f>
        <v>753.2</v>
      </c>
      <c r="L900" s="19">
        <f t="shared" ref="L900:L904" si="934">K900</f>
        <v>753.2</v>
      </c>
    </row>
    <row r="901" spans="1:12" ht="51">
      <c r="A901" s="12" t="s">
        <v>1515</v>
      </c>
      <c r="B901" s="13" t="s">
        <v>1516</v>
      </c>
      <c r="C901" s="14" t="s">
        <v>1517</v>
      </c>
      <c r="D901" s="15" t="s">
        <v>113</v>
      </c>
      <c r="E901" s="58">
        <v>20</v>
      </c>
      <c r="F901" s="157">
        <v>100.63</v>
      </c>
      <c r="G901" s="157">
        <v>11.14</v>
      </c>
      <c r="H901" s="17">
        <f t="shared" si="930"/>
        <v>111.77</v>
      </c>
      <c r="I901" s="18">
        <f t="shared" si="931"/>
        <v>2012.6</v>
      </c>
      <c r="J901" s="18">
        <f t="shared" si="932"/>
        <v>222.8</v>
      </c>
      <c r="K901" s="18">
        <f t="shared" si="933"/>
        <v>2235.4</v>
      </c>
      <c r="L901" s="19">
        <f t="shared" si="934"/>
        <v>2235.4</v>
      </c>
    </row>
    <row r="902" spans="1:12" ht="51">
      <c r="A902" s="12" t="s">
        <v>1518</v>
      </c>
      <c r="B902" s="55" t="s">
        <v>1519</v>
      </c>
      <c r="C902" s="56" t="s">
        <v>1520</v>
      </c>
      <c r="D902" s="57" t="s">
        <v>113</v>
      </c>
      <c r="E902" s="58">
        <v>20</v>
      </c>
      <c r="F902" s="163">
        <v>119.54</v>
      </c>
      <c r="G902" s="163">
        <v>11.14</v>
      </c>
      <c r="H902" s="17">
        <f t="shared" si="930"/>
        <v>130.68</v>
      </c>
      <c r="I902" s="18">
        <f t="shared" si="931"/>
        <v>2390.8000000000002</v>
      </c>
      <c r="J902" s="18">
        <f t="shared" si="932"/>
        <v>222.8</v>
      </c>
      <c r="K902" s="18">
        <f t="shared" si="933"/>
        <v>2613.6</v>
      </c>
      <c r="L902" s="19">
        <f t="shared" si="934"/>
        <v>2613.6</v>
      </c>
    </row>
    <row r="903" spans="1:12" ht="38.25">
      <c r="A903" s="12" t="s">
        <v>1521</v>
      </c>
      <c r="B903" s="13" t="s">
        <v>1522</v>
      </c>
      <c r="C903" s="14" t="s">
        <v>1523</v>
      </c>
      <c r="D903" s="15" t="s">
        <v>113</v>
      </c>
      <c r="E903" s="58">
        <v>40</v>
      </c>
      <c r="F903" s="157">
        <v>11.2</v>
      </c>
      <c r="G903" s="157">
        <v>0</v>
      </c>
      <c r="H903" s="17">
        <f t="shared" si="930"/>
        <v>11.2</v>
      </c>
      <c r="I903" s="18">
        <f t="shared" si="931"/>
        <v>448</v>
      </c>
      <c r="J903" s="18">
        <f t="shared" si="932"/>
        <v>0</v>
      </c>
      <c r="K903" s="18">
        <f t="shared" si="933"/>
        <v>448</v>
      </c>
      <c r="L903" s="19">
        <f t="shared" si="934"/>
        <v>448</v>
      </c>
    </row>
    <row r="904" spans="1:12" ht="36" customHeight="1">
      <c r="A904" s="12" t="s">
        <v>1524</v>
      </c>
      <c r="B904" s="13" t="s">
        <v>1525</v>
      </c>
      <c r="C904" s="14" t="s">
        <v>1526</v>
      </c>
      <c r="D904" s="15" t="s">
        <v>113</v>
      </c>
      <c r="E904" s="58">
        <v>40</v>
      </c>
      <c r="F904" s="157">
        <v>35.54</v>
      </c>
      <c r="G904" s="157">
        <v>27.19</v>
      </c>
      <c r="H904" s="17">
        <f t="shared" si="930"/>
        <v>62.73</v>
      </c>
      <c r="I904" s="18">
        <f t="shared" si="931"/>
        <v>1421.6</v>
      </c>
      <c r="J904" s="18">
        <f t="shared" si="932"/>
        <v>1087.5999999999999</v>
      </c>
      <c r="K904" s="18">
        <f t="shared" si="933"/>
        <v>2509.1999999999998</v>
      </c>
      <c r="L904" s="19">
        <f t="shared" si="934"/>
        <v>2509.1999999999998</v>
      </c>
    </row>
    <row r="905" spans="1:12" ht="12.75">
      <c r="A905" s="6" t="s">
        <v>1527</v>
      </c>
      <c r="B905" s="7"/>
      <c r="C905" s="6" t="s">
        <v>1528</v>
      </c>
      <c r="D905" s="7"/>
      <c r="E905" s="8"/>
      <c r="F905" s="158"/>
      <c r="G905" s="158"/>
      <c r="H905" s="7"/>
      <c r="I905" s="9">
        <f t="shared" ref="I905:K905" si="935">SUM(I906)</f>
        <v>24485.68</v>
      </c>
      <c r="J905" s="9">
        <f t="shared" si="935"/>
        <v>9382.6</v>
      </c>
      <c r="K905" s="9">
        <f t="shared" si="935"/>
        <v>33868.28</v>
      </c>
    </row>
    <row r="906" spans="1:12" ht="28.5" customHeight="1">
      <c r="A906" s="12" t="s">
        <v>1529</v>
      </c>
      <c r="B906" s="13" t="s">
        <v>1530</v>
      </c>
      <c r="C906" s="14" t="s">
        <v>1528</v>
      </c>
      <c r="D906" s="15" t="s">
        <v>17</v>
      </c>
      <c r="E906" s="16">
        <v>1</v>
      </c>
      <c r="F906" s="157">
        <v>24485.68</v>
      </c>
      <c r="G906" s="157">
        <v>9382.6</v>
      </c>
      <c r="H906" s="17">
        <f>TRUNC((F906+G906),2)</f>
        <v>33868.28</v>
      </c>
      <c r="I906" s="18">
        <f>TRUNC((F906*E906),2)</f>
        <v>24485.68</v>
      </c>
      <c r="J906" s="18">
        <f>TRUNC((G906*E906),2)</f>
        <v>9382.6</v>
      </c>
      <c r="K906" s="18">
        <f>TRUNC((I906+J906),2)</f>
        <v>33868.28</v>
      </c>
      <c r="L906" s="19">
        <f>K906</f>
        <v>33868.28</v>
      </c>
    </row>
    <row r="907" spans="1:12" ht="12.75">
      <c r="A907" s="72"/>
      <c r="B907" s="73"/>
      <c r="C907" s="73"/>
      <c r="D907" s="74"/>
      <c r="E907" s="74"/>
      <c r="F907" s="74"/>
      <c r="G907" s="74"/>
      <c r="H907" s="74"/>
      <c r="I907" s="183" t="s">
        <v>1531</v>
      </c>
      <c r="J907" s="182"/>
      <c r="K907" s="75">
        <f>TRUNC((I3+I894+I897+I7+I415+I9+I418+I759+I762+I441+I490+I535+I546+I697+I668+I681+I829+I876+I713+I737+I744+I754+I433+I572+I638+I656+I840+I899+I892+I905+I867),2)</f>
        <v>1656864.41</v>
      </c>
    </row>
    <row r="908" spans="1:12" ht="12.75">
      <c r="A908" s="72"/>
      <c r="B908" s="73"/>
      <c r="C908" s="168" t="s">
        <v>1532</v>
      </c>
      <c r="D908" s="74"/>
      <c r="E908" s="74"/>
      <c r="F908" s="76" t="s">
        <v>1533</v>
      </c>
      <c r="G908" s="74"/>
      <c r="H908" s="74"/>
      <c r="I908" s="183" t="s">
        <v>1534</v>
      </c>
      <c r="J908" s="182"/>
      <c r="K908" s="75">
        <f>TRUNC((J3+J894+J897+J7+J415+J9+J418+J759+J762+J441+J490+J535+J546+J697+J668+J681+J829+J876+J713+J737+J744+J754+J433+J572+J638+J656+J840+J899+J892+J905+J867),2)</f>
        <v>634889.46</v>
      </c>
    </row>
    <row r="909" spans="1:12">
      <c r="A909" s="72"/>
      <c r="B909" s="73"/>
      <c r="C909" s="169" t="s">
        <v>1535</v>
      </c>
      <c r="D909" s="74"/>
      <c r="E909" s="74"/>
      <c r="F909" s="167">
        <v>0.22470000000000001</v>
      </c>
      <c r="G909" s="74"/>
      <c r="H909" s="74"/>
      <c r="I909" s="183" t="s">
        <v>1536</v>
      </c>
      <c r="J909" s="182"/>
      <c r="K909" s="75">
        <f>TRUNC((K907+K908),2)</f>
        <v>2291753.87</v>
      </c>
    </row>
    <row r="910" spans="1:12" ht="12.75">
      <c r="A910" s="72"/>
      <c r="B910" s="73"/>
      <c r="C910" s="169" t="s">
        <v>1537</v>
      </c>
      <c r="D910" s="74"/>
      <c r="E910" s="74"/>
      <c r="F910" s="74"/>
      <c r="G910" s="74"/>
      <c r="H910" s="74"/>
      <c r="I910" s="183" t="s">
        <v>1538</v>
      </c>
      <c r="J910" s="182"/>
      <c r="K910" s="75">
        <f>TRUNC((K909*F909),2)</f>
        <v>514957.09</v>
      </c>
    </row>
    <row r="911" spans="1:12" ht="12.75">
      <c r="A911" s="77"/>
      <c r="B911" s="77"/>
      <c r="C911" s="78"/>
      <c r="D911" s="79"/>
      <c r="E911" s="79"/>
      <c r="F911" s="79"/>
      <c r="G911" s="79"/>
      <c r="H911" s="79"/>
      <c r="I911" s="184" t="s">
        <v>1539</v>
      </c>
      <c r="J911" s="185"/>
      <c r="K911" s="80">
        <f>TRUNC((K909+K910),2)</f>
        <v>2806710.96</v>
      </c>
    </row>
    <row r="912" spans="1:12" ht="12.75">
      <c r="A912" s="186" t="s">
        <v>1540</v>
      </c>
      <c r="B912" s="174"/>
      <c r="C912" s="174"/>
      <c r="D912" s="174"/>
      <c r="E912" s="174"/>
      <c r="F912" s="174"/>
      <c r="G912" s="174"/>
      <c r="H912" s="174"/>
      <c r="I912" s="174"/>
      <c r="J912" s="174"/>
      <c r="K912" s="175"/>
    </row>
    <row r="913" spans="1:14" ht="12.75">
      <c r="A913" s="170" t="s">
        <v>1541</v>
      </c>
      <c r="B913" s="171"/>
      <c r="C913" s="171"/>
      <c r="D913" s="171"/>
      <c r="E913" s="171"/>
      <c r="F913" s="171"/>
      <c r="G913" s="171"/>
      <c r="H913" s="171"/>
      <c r="I913" s="171"/>
      <c r="J913" s="171"/>
      <c r="K913" s="172"/>
      <c r="L913" s="19">
        <f>SUM(L4:L906)</f>
        <v>2291753.8700000015</v>
      </c>
    </row>
    <row r="914" spans="1:14" ht="12.75">
      <c r="A914" s="81"/>
      <c r="B914" s="81"/>
      <c r="C914" s="81"/>
      <c r="D914" s="81"/>
      <c r="E914" s="81"/>
      <c r="F914" s="81"/>
      <c r="G914" s="81"/>
      <c r="H914" s="81"/>
      <c r="I914" s="81"/>
      <c r="J914" s="81"/>
      <c r="K914" s="81"/>
    </row>
    <row r="915" spans="1:14" ht="12.75">
      <c r="A915" s="173" t="s">
        <v>1542</v>
      </c>
      <c r="B915" s="174"/>
      <c r="C915" s="174"/>
      <c r="D915" s="174"/>
      <c r="E915" s="174"/>
      <c r="F915" s="174"/>
      <c r="G915" s="174"/>
      <c r="H915" s="174"/>
      <c r="I915" s="174"/>
      <c r="J915" s="174"/>
      <c r="K915" s="175"/>
    </row>
    <row r="916" spans="1:14" ht="12.75">
      <c r="A916" s="176"/>
      <c r="B916" s="177"/>
      <c r="C916" s="177"/>
      <c r="D916" s="177"/>
      <c r="E916" s="177"/>
      <c r="F916" s="177"/>
      <c r="G916" s="177"/>
      <c r="H916" s="177"/>
      <c r="I916" s="177"/>
      <c r="J916" s="177"/>
      <c r="K916" s="178"/>
    </row>
    <row r="917" spans="1:14" ht="18" customHeight="1">
      <c r="A917" s="176"/>
      <c r="B917" s="177"/>
      <c r="C917" s="177"/>
      <c r="D917" s="177"/>
      <c r="E917" s="177"/>
      <c r="F917" s="177"/>
      <c r="G917" s="177"/>
      <c r="H917" s="177"/>
      <c r="I917" s="177"/>
      <c r="J917" s="177"/>
      <c r="K917" s="178"/>
    </row>
    <row r="918" spans="1:14" ht="21.75" customHeight="1">
      <c r="A918" s="179"/>
      <c r="B918" s="171"/>
      <c r="C918" s="171"/>
      <c r="D918" s="171"/>
      <c r="E918" s="171"/>
      <c r="F918" s="171"/>
      <c r="G918" s="171"/>
      <c r="H918" s="171"/>
      <c r="I918" s="171"/>
      <c r="J918" s="171"/>
      <c r="K918" s="172"/>
    </row>
    <row r="920" spans="1:14" ht="12.75">
      <c r="M920" s="82"/>
      <c r="N920" s="82"/>
    </row>
  </sheetData>
  <sheetProtection algorithmName="SHA-512" hashValue="odnG6kagvE2ya+eqCjj0bObYAtAlCQpqOv/ZeOf+vP9VxVTNU4q4ecSS8l4v9qE68wh6O+z2DO20S+rUOlvAcw==" saltValue="rq6UHcHZECNAfU+NPBWQuw==" spinCount="100000" sheet="1" objects="1" scenarios="1" selectLockedCells="1"/>
  <mergeCells count="9">
    <mergeCell ref="A913:K913"/>
    <mergeCell ref="A915:K918"/>
    <mergeCell ref="A1:K1"/>
    <mergeCell ref="I907:J907"/>
    <mergeCell ref="I908:J908"/>
    <mergeCell ref="I909:J909"/>
    <mergeCell ref="I910:J910"/>
    <mergeCell ref="I911:J911"/>
    <mergeCell ref="A912:K912"/>
  </mergeCells>
  <printOptions horizontalCentered="1" gridLines="1"/>
  <pageMargins left="0.25" right="0.25" top="0.75" bottom="0.75" header="0" footer="0"/>
  <pageSetup paperSize="9" scale="54" fitToHeight="0" pageOrder="overThenDown" orientation="portrait" cellComments="atEn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E27"/>
  <sheetViews>
    <sheetView topLeftCell="A5" workbookViewId="0">
      <selection activeCell="G18" sqref="G18"/>
    </sheetView>
  </sheetViews>
  <sheetFormatPr defaultColWidth="12.5703125" defaultRowHeight="15.75" customHeight="1"/>
  <cols>
    <col min="1" max="1" width="28.28515625" customWidth="1"/>
    <col min="2" max="2" width="14.7109375" customWidth="1"/>
    <col min="3" max="3" width="14.42578125" customWidth="1"/>
    <col min="5" max="5" width="15.140625" customWidth="1"/>
  </cols>
  <sheetData>
    <row r="1" spans="1:5" ht="90" customHeight="1">
      <c r="A1" s="83"/>
      <c r="B1" s="190" t="s">
        <v>1543</v>
      </c>
      <c r="C1" s="181"/>
      <c r="D1" s="181"/>
      <c r="E1" s="182"/>
    </row>
    <row r="2" spans="1:5" ht="29.25" customHeight="1">
      <c r="A2" s="191" t="s">
        <v>1544</v>
      </c>
      <c r="B2" s="181"/>
      <c r="C2" s="181"/>
      <c r="D2" s="181"/>
      <c r="E2" s="182"/>
    </row>
    <row r="3" spans="1:5" ht="28.5" customHeight="1">
      <c r="A3" s="84" t="s">
        <v>1545</v>
      </c>
      <c r="B3" s="192" t="s">
        <v>1546</v>
      </c>
      <c r="C3" s="181"/>
      <c r="D3" s="181"/>
      <c r="E3" s="182"/>
    </row>
    <row r="4" spans="1:5" ht="34.5" customHeight="1">
      <c r="A4" s="84" t="s">
        <v>1547</v>
      </c>
      <c r="B4" s="192" t="s">
        <v>1548</v>
      </c>
      <c r="C4" s="181"/>
      <c r="D4" s="181"/>
      <c r="E4" s="182"/>
    </row>
    <row r="5" spans="1:5" ht="31.5" customHeight="1">
      <c r="A5" s="84" t="s">
        <v>1549</v>
      </c>
      <c r="B5" s="192" t="s">
        <v>1550</v>
      </c>
      <c r="C5" s="181"/>
      <c r="D5" s="181"/>
      <c r="E5" s="182"/>
    </row>
    <row r="6" spans="1:5" ht="12.75">
      <c r="A6" s="193" t="s">
        <v>1551</v>
      </c>
      <c r="B6" s="181"/>
      <c r="C6" s="181"/>
      <c r="D6" s="181"/>
      <c r="E6" s="182"/>
    </row>
    <row r="7" spans="1:5" ht="65.25" customHeight="1">
      <c r="A7" s="194"/>
      <c r="B7" s="181"/>
      <c r="C7" s="181"/>
      <c r="D7" s="181"/>
      <c r="E7" s="182"/>
    </row>
    <row r="8" spans="1:5" ht="24" customHeight="1">
      <c r="A8" s="84" t="s">
        <v>1552</v>
      </c>
      <c r="B8" s="192" t="s">
        <v>1553</v>
      </c>
      <c r="C8" s="181"/>
      <c r="D8" s="181"/>
      <c r="E8" s="182"/>
    </row>
    <row r="9" spans="1:5" ht="6" customHeight="1">
      <c r="A9" s="194"/>
      <c r="B9" s="181"/>
      <c r="C9" s="181"/>
      <c r="D9" s="181"/>
      <c r="E9" s="182"/>
    </row>
    <row r="10" spans="1:5" ht="25.5">
      <c r="A10" s="85" t="s">
        <v>1554</v>
      </c>
      <c r="B10" s="86" t="s">
        <v>1555</v>
      </c>
      <c r="C10" s="85" t="s">
        <v>1556</v>
      </c>
      <c r="D10" s="86" t="s">
        <v>1557</v>
      </c>
      <c r="E10" s="85" t="s">
        <v>1558</v>
      </c>
    </row>
    <row r="11" spans="1:5" ht="25.5">
      <c r="A11" s="85" t="s">
        <v>1559</v>
      </c>
      <c r="B11" s="87">
        <v>0.04</v>
      </c>
      <c r="C11" s="88">
        <v>5.5E-2</v>
      </c>
      <c r="D11" s="89">
        <v>0.03</v>
      </c>
      <c r="E11" s="90" t="s">
        <v>1560</v>
      </c>
    </row>
    <row r="12" spans="1:5" ht="24.75" customHeight="1">
      <c r="A12" s="85" t="s">
        <v>1561</v>
      </c>
      <c r="B12" s="87">
        <v>8.0000000000000002E-3</v>
      </c>
      <c r="C12" s="88">
        <v>0.01</v>
      </c>
      <c r="D12" s="89">
        <v>8.0000000000000002E-3</v>
      </c>
      <c r="E12" s="90" t="s">
        <v>1562</v>
      </c>
    </row>
    <row r="13" spans="1:5" ht="24.75" customHeight="1">
      <c r="A13" s="85" t="s">
        <v>1563</v>
      </c>
      <c r="B13" s="87">
        <v>1.2699999999999999E-2</v>
      </c>
      <c r="C13" s="88">
        <v>1.2699999999999999E-2</v>
      </c>
      <c r="D13" s="89">
        <v>9.7000000000000003E-3</v>
      </c>
      <c r="E13" s="90" t="s">
        <v>1564</v>
      </c>
    </row>
    <row r="14" spans="1:5" ht="28.5" customHeight="1">
      <c r="A14" s="85" t="s">
        <v>1565</v>
      </c>
      <c r="B14" s="87">
        <v>1.23E-2</v>
      </c>
      <c r="C14" s="88">
        <v>1.3899999999999999E-2</v>
      </c>
      <c r="D14" s="89">
        <v>5.8999999999999999E-3</v>
      </c>
      <c r="E14" s="90" t="s">
        <v>1566</v>
      </c>
    </row>
    <row r="15" spans="1:5" ht="24.75" customHeight="1">
      <c r="A15" s="85" t="s">
        <v>1567</v>
      </c>
      <c r="B15" s="87">
        <v>7.3999999999999996E-2</v>
      </c>
      <c r="C15" s="88">
        <v>8.9599999999999999E-2</v>
      </c>
      <c r="D15" s="89">
        <v>6.1600000000000002E-2</v>
      </c>
      <c r="E15" s="90" t="s">
        <v>1568</v>
      </c>
    </row>
    <row r="16" spans="1:5" ht="26.25" customHeight="1">
      <c r="A16" s="85" t="s">
        <v>1569</v>
      </c>
      <c r="B16" s="83"/>
      <c r="C16" s="91"/>
      <c r="D16" s="92">
        <f>B23</f>
        <v>8.6499999999999994E-2</v>
      </c>
      <c r="E16" s="90" t="s">
        <v>1570</v>
      </c>
    </row>
    <row r="17" spans="1:5" ht="34.5" customHeight="1">
      <c r="A17" s="93"/>
      <c r="B17" s="93"/>
      <c r="C17" s="94" t="s">
        <v>1571</v>
      </c>
      <c r="D17" s="95">
        <f>TRUNC((((1+((D11+D12+D13)))*(1+D14)*(1+D15))/(1-D16)-1),4)</f>
        <v>0.22470000000000001</v>
      </c>
      <c r="E17" s="93"/>
    </row>
    <row r="18" spans="1:5" ht="23.25" customHeight="1">
      <c r="A18" s="85" t="s">
        <v>1572</v>
      </c>
      <c r="B18" s="85" t="s">
        <v>1573</v>
      </c>
      <c r="C18" s="93"/>
      <c r="D18" s="93"/>
      <c r="E18" s="93"/>
    </row>
    <row r="19" spans="1:5" ht="24.75" customHeight="1">
      <c r="A19" s="90" t="s">
        <v>1574</v>
      </c>
      <c r="B19" s="88">
        <v>6.4999999999999997E-3</v>
      </c>
      <c r="C19" s="93"/>
      <c r="D19" s="93"/>
      <c r="E19" s="93"/>
    </row>
    <row r="20" spans="1:5" ht="21" customHeight="1">
      <c r="A20" s="90" t="s">
        <v>1575</v>
      </c>
      <c r="B20" s="88">
        <v>0.03</v>
      </c>
      <c r="C20" s="93"/>
      <c r="D20" s="93"/>
      <c r="E20" s="93"/>
    </row>
    <row r="21" spans="1:5" ht="12.75">
      <c r="A21" s="90" t="s">
        <v>1576</v>
      </c>
      <c r="B21" s="88">
        <v>0</v>
      </c>
      <c r="C21" s="195" t="s">
        <v>1577</v>
      </c>
      <c r="D21" s="177"/>
      <c r="E21" s="177"/>
    </row>
    <row r="22" spans="1:5" ht="24" customHeight="1">
      <c r="A22" s="90" t="s">
        <v>1578</v>
      </c>
      <c r="B22" s="87">
        <v>0.05</v>
      </c>
      <c r="C22" s="93"/>
      <c r="D22" s="93"/>
      <c r="E22" s="93"/>
    </row>
    <row r="23" spans="1:5" ht="20.25" customHeight="1">
      <c r="A23" s="90" t="s">
        <v>1571</v>
      </c>
      <c r="B23" s="88">
        <f>SUM(B19:B22)</f>
        <v>8.6499999999999994E-2</v>
      </c>
      <c r="C23" s="93"/>
      <c r="D23" s="93"/>
      <c r="E23" s="93"/>
    </row>
    <row r="24" spans="1:5" ht="18.75" customHeight="1">
      <c r="A24" s="192" t="s">
        <v>1579</v>
      </c>
      <c r="B24" s="182"/>
      <c r="C24" s="88">
        <v>1</v>
      </c>
      <c r="D24" s="93"/>
      <c r="E24" s="93"/>
    </row>
    <row r="25" spans="1:5" ht="18.75" customHeight="1">
      <c r="A25" s="192" t="s">
        <v>1580</v>
      </c>
      <c r="B25" s="182"/>
      <c r="C25" s="87">
        <v>0.05</v>
      </c>
      <c r="D25" s="196" t="s">
        <v>1581</v>
      </c>
      <c r="E25" s="177"/>
    </row>
    <row r="26" spans="1:5" ht="12.75">
      <c r="A26" s="93"/>
      <c r="B26" s="93"/>
      <c r="C26" s="93"/>
      <c r="D26" s="93"/>
      <c r="E26" s="93"/>
    </row>
    <row r="27" spans="1:5" ht="27" customHeight="1">
      <c r="A27" s="187" t="s">
        <v>1582</v>
      </c>
      <c r="B27" s="188"/>
      <c r="C27" s="188"/>
      <c r="D27" s="188"/>
      <c r="E27" s="189"/>
    </row>
  </sheetData>
  <sheetProtection algorithmName="SHA-512" hashValue="qt37PScfhB2HiaGs8+BATS1sF+avfMlx4r49prg3QjtAlt1g2oZXUinMFa7FlQl54egTsWrLnfGTHhsFEFBAhw==" saltValue="dQ4ViiOxVHxhV8v6sVXCew==" spinCount="100000" sheet="1" objects="1" scenarios="1" selectLockedCells="1"/>
  <mergeCells count="14">
    <mergeCell ref="A27:E27"/>
    <mergeCell ref="B1:E1"/>
    <mergeCell ref="A2:E2"/>
    <mergeCell ref="B3:E3"/>
    <mergeCell ref="B4:E4"/>
    <mergeCell ref="B5:E5"/>
    <mergeCell ref="A6:E6"/>
    <mergeCell ref="A7:E7"/>
    <mergeCell ref="B8:E8"/>
    <mergeCell ref="A9:E9"/>
    <mergeCell ref="C21:E21"/>
    <mergeCell ref="A24:B24"/>
    <mergeCell ref="A25:B25"/>
    <mergeCell ref="D25:E25"/>
  </mergeCells>
  <printOptions horizontalCentered="1" gridLines="1"/>
  <pageMargins left="0.25" right="0.25" top="0.75" bottom="0.75" header="0" footer="0"/>
  <pageSetup paperSize="9" pageOrder="overThenDown" orientation="portrait" cellComments="atEnd"/>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K37"/>
  <sheetViews>
    <sheetView topLeftCell="A19" workbookViewId="0">
      <selection activeCell="A35" sqref="A35"/>
    </sheetView>
  </sheetViews>
  <sheetFormatPr defaultColWidth="12.5703125" defaultRowHeight="15.75" customHeight="1"/>
  <cols>
    <col min="2" max="2" width="41.28515625" customWidth="1"/>
    <col min="3" max="3" width="15.5703125" customWidth="1"/>
    <col min="4" max="4" width="15.28515625" customWidth="1"/>
    <col min="5" max="5" width="14.42578125" customWidth="1"/>
    <col min="6" max="6" width="15.5703125" customWidth="1"/>
    <col min="7" max="7" width="16.28515625" customWidth="1"/>
    <col min="8" max="8" width="14.7109375" customWidth="1"/>
    <col min="9" max="9" width="15.28515625" customWidth="1"/>
    <col min="10" max="10" width="17.140625" customWidth="1"/>
    <col min="11" max="11" width="19.7109375" customWidth="1"/>
  </cols>
  <sheetData>
    <row r="1" spans="1:11" ht="54.75" customHeight="1">
      <c r="A1" s="198" t="s">
        <v>1583</v>
      </c>
      <c r="B1" s="181"/>
      <c r="C1" s="181"/>
      <c r="D1" s="181"/>
      <c r="E1" s="181"/>
      <c r="F1" s="181"/>
      <c r="G1" s="181"/>
      <c r="H1" s="181"/>
      <c r="I1" s="181"/>
      <c r="J1" s="181"/>
      <c r="K1" s="182"/>
    </row>
    <row r="2" spans="1:11" ht="54.75" customHeight="1">
      <c r="A2" s="96" t="s">
        <v>1584</v>
      </c>
      <c r="B2" s="154" t="s">
        <v>1558</v>
      </c>
      <c r="C2" s="154" t="s">
        <v>1585</v>
      </c>
      <c r="D2" s="97" t="s">
        <v>1586</v>
      </c>
      <c r="E2" s="97" t="s">
        <v>1587</v>
      </c>
      <c r="F2" s="97" t="s">
        <v>1588</v>
      </c>
      <c r="G2" s="97" t="s">
        <v>1589</v>
      </c>
      <c r="H2" s="97" t="s">
        <v>1590</v>
      </c>
      <c r="I2" s="97" t="s">
        <v>1591</v>
      </c>
      <c r="J2" s="97" t="s">
        <v>1592</v>
      </c>
      <c r="K2" s="97" t="s">
        <v>1593</v>
      </c>
    </row>
    <row r="3" spans="1:11" ht="23.25" customHeight="1">
      <c r="A3" s="153" t="s">
        <v>12</v>
      </c>
      <c r="B3" s="155" t="str">
        <f>VLOOKUP(A3,'ORÇAMENTO ESTIMATIVO'!A3:K906,3,FALSE)</f>
        <v>SERVIÇOS INICIAIS</v>
      </c>
      <c r="C3" s="156">
        <f>VLOOKUP(A3,'ORÇAMENTO ESTIMATIVO'!A3:K906,11,FALSE)</f>
        <v>2042</v>
      </c>
      <c r="D3" s="98">
        <f t="shared" ref="D3:D31" si="0">(((C3/($C$34-$C$33-$C$32))*($C$33+$C$32))+C3)</f>
        <v>2080.5170114255416</v>
      </c>
      <c r="E3" s="99">
        <v>1</v>
      </c>
      <c r="F3" s="99"/>
      <c r="G3" s="99"/>
      <c r="H3" s="99"/>
      <c r="I3" s="99"/>
      <c r="J3" s="99"/>
      <c r="K3" s="99"/>
    </row>
    <row r="4" spans="1:11" ht="23.25" customHeight="1">
      <c r="A4" s="35" t="s">
        <v>25</v>
      </c>
      <c r="B4" s="155" t="str">
        <f>VLOOKUP(A4,'ORÇAMENTO ESTIMATIVO'!A4:K907,3,FALSE)</f>
        <v>DEMOLIÇÕES</v>
      </c>
      <c r="C4" s="156">
        <f>VLOOKUP(A4,'ORÇAMENTO ESTIMATIVO'!A4:K907,11,FALSE)</f>
        <v>176660</v>
      </c>
      <c r="D4" s="98">
        <f t="shared" si="0"/>
        <v>179992.23077298541</v>
      </c>
      <c r="E4" s="99">
        <v>1</v>
      </c>
      <c r="F4" s="99"/>
      <c r="G4" s="99"/>
      <c r="H4" s="99"/>
      <c r="I4" s="99"/>
      <c r="J4" s="99"/>
      <c r="K4" s="99"/>
    </row>
    <row r="5" spans="1:11" ht="23.25" customHeight="1">
      <c r="A5" s="35" t="s">
        <v>30</v>
      </c>
      <c r="B5" s="155" t="str">
        <f>VLOOKUP(A5,'ORÇAMENTO ESTIMATIVO'!A5:K908,3,FALSE)</f>
        <v>ESTRUTURAS</v>
      </c>
      <c r="C5" s="156">
        <f>VLOOKUP(A5,'ORÇAMENTO ESTIMATIVO'!A5:K908,11,FALSE)</f>
        <v>262922.3</v>
      </c>
      <c r="D5" s="98">
        <f t="shared" si="0"/>
        <v>267881.6443844905</v>
      </c>
      <c r="E5" s="99"/>
      <c r="F5" s="99">
        <v>1</v>
      </c>
      <c r="G5" s="99"/>
      <c r="H5" s="99"/>
      <c r="I5" s="99"/>
      <c r="J5" s="99"/>
      <c r="K5" s="99"/>
    </row>
    <row r="6" spans="1:11" ht="23.25" customHeight="1">
      <c r="A6" s="35" t="s">
        <v>602</v>
      </c>
      <c r="B6" s="155" t="str">
        <f>VLOOKUP(A6,'ORÇAMENTO ESTIMATIVO'!A6:K909,3,FALSE)</f>
        <v>DEMOLIÇÃO (RECORTE DE PAREDE)</v>
      </c>
      <c r="C6" s="156">
        <f>VLOOKUP(A6,'ORÇAMENTO ESTIMATIVO'!A6:K909,11,FALSE)</f>
        <v>383.78</v>
      </c>
      <c r="D6" s="98">
        <f t="shared" si="0"/>
        <v>391.01901011013433</v>
      </c>
      <c r="E6" s="99"/>
      <c r="F6" s="99">
        <v>1</v>
      </c>
      <c r="G6" s="99"/>
      <c r="H6" s="99"/>
      <c r="I6" s="99"/>
      <c r="J6" s="99"/>
      <c r="K6" s="99"/>
    </row>
    <row r="7" spans="1:11" ht="23.25" customHeight="1">
      <c r="A7" s="35" t="s">
        <v>612</v>
      </c>
      <c r="B7" s="155" t="str">
        <f>VLOOKUP(A7,'ORÇAMENTO ESTIMATIVO'!A7:K910,3,FALSE)</f>
        <v>ALVENARIA DE VEDAÇÃO</v>
      </c>
      <c r="C7" s="156">
        <f>VLOOKUP(A7,'ORÇAMENTO ESTIMATIVO'!A7:K910,11,FALSE)</f>
        <v>116646.12</v>
      </c>
      <c r="D7" s="98">
        <f t="shared" si="0"/>
        <v>118846.34523838644</v>
      </c>
      <c r="E7" s="99"/>
      <c r="F7" s="99"/>
      <c r="G7" s="99">
        <v>1</v>
      </c>
      <c r="H7" s="99"/>
      <c r="I7" s="99"/>
      <c r="J7" s="99"/>
      <c r="K7" s="99"/>
    </row>
    <row r="8" spans="1:11" ht="23.25" customHeight="1">
      <c r="A8" s="35" t="s">
        <v>640</v>
      </c>
      <c r="B8" s="155" t="str">
        <f>VLOOKUP(A8,'ORÇAMENTO ESTIMATIVO'!A8:K911,3,FALSE)</f>
        <v>COBERTURA</v>
      </c>
      <c r="C8" s="156">
        <f>VLOOKUP(A8,'ORÇAMENTO ESTIMATIVO'!A8:K911,11,FALSE)</f>
        <v>628257.06999999995</v>
      </c>
      <c r="D8" s="98">
        <f t="shared" si="0"/>
        <v>640107.50327295158</v>
      </c>
      <c r="E8" s="99"/>
      <c r="F8" s="99"/>
      <c r="G8" s="99"/>
      <c r="H8" s="99">
        <v>1</v>
      </c>
      <c r="I8" s="99"/>
      <c r="J8" s="99"/>
      <c r="K8" s="99"/>
    </row>
    <row r="9" spans="1:11" ht="23.25" customHeight="1">
      <c r="A9" s="35" t="s">
        <v>657</v>
      </c>
      <c r="B9" s="155" t="str">
        <f>VLOOKUP(A9,'ORÇAMENTO ESTIMATIVO'!A9:K912,3,FALSE)</f>
        <v>HIDRÁULICA</v>
      </c>
      <c r="C9" s="156">
        <f>VLOOKUP(A9,'ORÇAMENTO ESTIMATIVO'!A9:K912,11,FALSE)</f>
        <v>12474.67</v>
      </c>
      <c r="D9" s="98">
        <f t="shared" si="0"/>
        <v>12709.972158139011</v>
      </c>
      <c r="E9" s="99"/>
      <c r="F9" s="99"/>
      <c r="G9" s="99"/>
      <c r="H9" s="99"/>
      <c r="I9" s="99">
        <v>1</v>
      </c>
      <c r="J9" s="99"/>
      <c r="K9" s="99"/>
    </row>
    <row r="10" spans="1:11" ht="23.25" customHeight="1">
      <c r="A10" s="35" t="s">
        <v>750</v>
      </c>
      <c r="B10" s="155" t="str">
        <f>VLOOKUP(A10,'ORÇAMENTO ESTIMATIVO'!A10:K913,3,FALSE)</f>
        <v>ESGOTO SANITÁRIO</v>
      </c>
      <c r="C10" s="156">
        <f>VLOOKUP(A10,'ORÇAMENTO ESTIMATIVO'!A10:K913,11,FALSE)</f>
        <v>12451.880000000003</v>
      </c>
      <c r="D10" s="98">
        <f t="shared" si="0"/>
        <v>12686.752284147638</v>
      </c>
      <c r="E10" s="99"/>
      <c r="F10" s="99"/>
      <c r="G10" s="99"/>
      <c r="H10" s="99"/>
      <c r="I10" s="99">
        <v>1</v>
      </c>
      <c r="J10" s="99"/>
      <c r="K10" s="99"/>
    </row>
    <row r="11" spans="1:11" ht="23.25" customHeight="1">
      <c r="A11" s="35" t="s">
        <v>840</v>
      </c>
      <c r="B11" s="155" t="str">
        <f>VLOOKUP(A11,'ORÇAMENTO ESTIMATIVO'!A11:K914,3,FALSE)</f>
        <v>AR CONDICIONADO - DRENOS</v>
      </c>
      <c r="C11" s="156">
        <f>VLOOKUP(A11,'ORÇAMENTO ESTIMATIVO'!A11:K914,11,FALSE)</f>
        <v>6265.32</v>
      </c>
      <c r="D11" s="98">
        <f t="shared" si="0"/>
        <v>6383.4989432050315</v>
      </c>
      <c r="E11" s="99"/>
      <c r="F11" s="99"/>
      <c r="G11" s="99"/>
      <c r="H11" s="99"/>
      <c r="I11" s="99">
        <v>1</v>
      </c>
      <c r="J11" s="99"/>
      <c r="K11" s="99"/>
    </row>
    <row r="12" spans="1:11" ht="23.25" customHeight="1">
      <c r="A12" s="35" t="s">
        <v>858</v>
      </c>
      <c r="B12" s="155" t="str">
        <f>VLOOKUP(A12,'ORÇAMENTO ESTIMATIVO'!A12:K915,3,FALSE)</f>
        <v>ÁGUAS PLUVIAIS</v>
      </c>
      <c r="C12" s="156">
        <f>VLOOKUP(A12,'ORÇAMENTO ESTIMATIVO'!A12:K915,11,FALSE)</f>
        <v>35947.29</v>
      </c>
      <c r="D12" s="98">
        <f t="shared" si="0"/>
        <v>36625.341997868396</v>
      </c>
      <c r="E12" s="99"/>
      <c r="F12" s="99"/>
      <c r="G12" s="99"/>
      <c r="H12" s="99"/>
      <c r="I12" s="99">
        <v>1</v>
      </c>
      <c r="J12" s="99"/>
      <c r="K12" s="99"/>
    </row>
    <row r="13" spans="1:11" ht="23.25" customHeight="1">
      <c r="A13" s="35" t="s">
        <v>902</v>
      </c>
      <c r="B13" s="155" t="str">
        <f>VLOOKUP(A13,'ORÇAMENTO ESTIMATIVO'!A13:K916,3,FALSE)</f>
        <v>ELÉTRICA</v>
      </c>
      <c r="C13" s="156">
        <f>VLOOKUP(A13,'ORÇAMENTO ESTIMATIVO'!A13:K916,11,FALSE)</f>
        <v>282783.26</v>
      </c>
      <c r="D13" s="98">
        <f t="shared" si="0"/>
        <v>288117.22966521641</v>
      </c>
      <c r="E13" s="99"/>
      <c r="F13" s="99"/>
      <c r="G13" s="99"/>
      <c r="H13" s="99"/>
      <c r="I13" s="99">
        <v>1</v>
      </c>
      <c r="J13" s="99"/>
      <c r="K13" s="99"/>
    </row>
    <row r="14" spans="1:11" ht="23.25" customHeight="1">
      <c r="A14" s="35" t="s">
        <v>1031</v>
      </c>
      <c r="B14" s="155" t="str">
        <f>VLOOKUP(A14,'ORÇAMENTO ESTIMATIVO'!A14:K917,3,FALSE)</f>
        <v>SPDA</v>
      </c>
      <c r="C14" s="156">
        <f>VLOOKUP(A14,'ORÇAMENTO ESTIMATIVO'!A14:K917,11,FALSE)</f>
        <v>44883.869999999995</v>
      </c>
      <c r="D14" s="98">
        <f t="shared" si="0"/>
        <v>45730.487303434144</v>
      </c>
      <c r="E14" s="99"/>
      <c r="F14" s="99"/>
      <c r="G14" s="99"/>
      <c r="H14" s="99"/>
      <c r="I14" s="99">
        <v>1</v>
      </c>
      <c r="J14" s="99"/>
      <c r="K14" s="99"/>
    </row>
    <row r="15" spans="1:11" ht="23.25" customHeight="1">
      <c r="A15" s="35" t="s">
        <v>1063</v>
      </c>
      <c r="B15" s="155" t="str">
        <f>VLOOKUP(A15,'ORÇAMENTO ESTIMATIVO'!A15:K918,3,FALSE)</f>
        <v>REDE</v>
      </c>
      <c r="C15" s="156">
        <f>VLOOKUP(A15,'ORÇAMENTO ESTIMATIVO'!A15:K918,11,FALSE)</f>
        <v>59343.86</v>
      </c>
      <c r="D15" s="98">
        <f t="shared" si="0"/>
        <v>60463.227352426904</v>
      </c>
      <c r="E15" s="99"/>
      <c r="F15" s="99"/>
      <c r="G15" s="99"/>
      <c r="H15" s="99"/>
      <c r="I15" s="99">
        <v>1</v>
      </c>
      <c r="J15" s="99"/>
      <c r="K15" s="99"/>
    </row>
    <row r="16" spans="1:11" ht="23.25" customHeight="1">
      <c r="A16" s="35" t="s">
        <v>1091</v>
      </c>
      <c r="B16" s="155" t="str">
        <f>VLOOKUP(A16,'ORÇAMENTO ESTIMATIVO'!A16:K919,3,FALSE)</f>
        <v>CONTRAPISO E REGULARIZAÇÃO DOS PISOS</v>
      </c>
      <c r="C16" s="156">
        <f>VLOOKUP(A16,'ORÇAMENTO ESTIMATIVO'!A16:K919,11,FALSE)</f>
        <v>62954.06</v>
      </c>
      <c r="D16" s="98">
        <f t="shared" si="0"/>
        <v>64141.524372333115</v>
      </c>
      <c r="E16" s="99"/>
      <c r="F16" s="99"/>
      <c r="G16" s="99"/>
      <c r="H16" s="99"/>
      <c r="I16" s="99"/>
      <c r="J16" s="99">
        <v>1</v>
      </c>
      <c r="K16" s="99"/>
    </row>
    <row r="17" spans="1:11" ht="23.25" customHeight="1">
      <c r="A17" s="35" t="s">
        <v>1115</v>
      </c>
      <c r="B17" s="155" t="str">
        <f>VLOOKUP(A17,'ORÇAMENTO ESTIMATIVO'!A17:K920,3,FALSE)</f>
        <v>RAMPAS</v>
      </c>
      <c r="C17" s="156">
        <f>VLOOKUP(A17,'ORÇAMENTO ESTIMATIVO'!A17:K920,11,FALSE)</f>
        <v>7266.7899999999991</v>
      </c>
      <c r="D17" s="98">
        <f t="shared" si="0"/>
        <v>7403.8590663354598</v>
      </c>
      <c r="E17" s="99"/>
      <c r="F17" s="99"/>
      <c r="G17" s="99"/>
      <c r="H17" s="99"/>
      <c r="I17" s="99"/>
      <c r="J17" s="99">
        <v>1</v>
      </c>
      <c r="K17" s="99"/>
    </row>
    <row r="18" spans="1:11" ht="23.25" customHeight="1">
      <c r="A18" s="35" t="s">
        <v>1137</v>
      </c>
      <c r="B18" s="155" t="str">
        <f>VLOOKUP(A18,'ORÇAMENTO ESTIMATIVO'!A18:K921,3,FALSE)</f>
        <v>AR CONDICIONADO INFRAESTRUTURA E INSTALAÇÕES</v>
      </c>
      <c r="C18" s="156">
        <f>VLOOKUP(A18,'ORÇAMENTO ESTIMATIVO'!A18:K921,11,FALSE)</f>
        <v>47519.57</v>
      </c>
      <c r="D18" s="98">
        <f t="shared" si="0"/>
        <v>48415.902919014115</v>
      </c>
      <c r="E18" s="99"/>
      <c r="F18" s="99"/>
      <c r="G18" s="99"/>
      <c r="H18" s="99"/>
      <c r="I18" s="99"/>
      <c r="J18" s="99">
        <v>1</v>
      </c>
      <c r="K18" s="99"/>
    </row>
    <row r="19" spans="1:11" ht="23.25" customHeight="1">
      <c r="A19" s="35" t="s">
        <v>1172</v>
      </c>
      <c r="B19" s="155" t="str">
        <f>VLOOKUP(A19,'ORÇAMENTO ESTIMATIVO'!A19:K922,3,FALSE)</f>
        <v>JANELAS</v>
      </c>
      <c r="C19" s="156">
        <f>VLOOKUP(A19,'ORÇAMENTO ESTIMATIVO'!A19:K922,11,FALSE)</f>
        <v>67508.53</v>
      </c>
      <c r="D19" s="98">
        <f t="shared" si="0"/>
        <v>68781.902586352357</v>
      </c>
      <c r="E19" s="99"/>
      <c r="F19" s="99"/>
      <c r="G19" s="99"/>
      <c r="H19" s="99"/>
      <c r="I19" s="99"/>
      <c r="J19" s="99">
        <v>1</v>
      </c>
      <c r="K19" s="99"/>
    </row>
    <row r="20" spans="1:11" ht="23.25" customHeight="1">
      <c r="A20" s="35" t="s">
        <v>1209</v>
      </c>
      <c r="B20" s="155" t="str">
        <f>VLOOKUP(A20,'ORÇAMENTO ESTIMATIVO'!A20:K923,3,FALSE)</f>
        <v>PORTAS INTERNAS</v>
      </c>
      <c r="C20" s="156">
        <f>VLOOKUP(A20,'ORÇAMENTO ESTIMATIVO'!A20:K923,11,FALSE)</f>
        <v>13589.25</v>
      </c>
      <c r="D20" s="98">
        <f t="shared" si="0"/>
        <v>13845.575806814173</v>
      </c>
      <c r="E20" s="99"/>
      <c r="F20" s="99"/>
      <c r="G20" s="99"/>
      <c r="H20" s="99"/>
      <c r="I20" s="99"/>
      <c r="J20" s="99">
        <v>1</v>
      </c>
      <c r="K20" s="99"/>
    </row>
    <row r="21" spans="1:11" ht="23.25" customHeight="1">
      <c r="A21" s="35" t="s">
        <v>1224</v>
      </c>
      <c r="B21" s="155" t="str">
        <f>VLOOKUP(A21,'ORÇAMENTO ESTIMATIVO'!A21:K924,3,FALSE)</f>
        <v>PORTAS E PORTÕES EXTERNOS</v>
      </c>
      <c r="C21" s="156">
        <f>VLOOKUP(A21,'ORÇAMENTO ESTIMATIVO'!A21:K924,11,FALSE)</f>
        <v>22543.88</v>
      </c>
      <c r="D21" s="98">
        <f t="shared" si="0"/>
        <v>22969.111578617063</v>
      </c>
      <c r="E21" s="99"/>
      <c r="F21" s="99"/>
      <c r="G21" s="99"/>
      <c r="H21" s="99"/>
      <c r="I21" s="99"/>
      <c r="J21" s="99">
        <v>1</v>
      </c>
      <c r="K21" s="99"/>
    </row>
    <row r="22" spans="1:11" ht="23.25" customHeight="1">
      <c r="A22" s="35" t="s">
        <v>1243</v>
      </c>
      <c r="B22" s="155" t="str">
        <f>VLOOKUP(A22,'ORÇAMENTO ESTIMATIVO'!A22:K925,3,FALSE)</f>
        <v>FORRO</v>
      </c>
      <c r="C22" s="156">
        <f>VLOOKUP(A22,'ORÇAMENTO ESTIMATIVO'!A22:K925,11,FALSE)</f>
        <v>14412.73</v>
      </c>
      <c r="D22" s="98">
        <f t="shared" si="0"/>
        <v>14684.588612185722</v>
      </c>
      <c r="E22" s="99"/>
      <c r="F22" s="99"/>
      <c r="G22" s="99"/>
      <c r="H22" s="99"/>
      <c r="I22" s="99"/>
      <c r="J22" s="99">
        <v>1</v>
      </c>
      <c r="K22" s="99"/>
    </row>
    <row r="23" spans="1:11" ht="23.25" customHeight="1">
      <c r="A23" s="35" t="s">
        <v>1252</v>
      </c>
      <c r="B23" s="155" t="str">
        <f>VLOOKUP(A23,'ORÇAMENTO ESTIMATIVO'!A23:K926,3,FALSE)</f>
        <v>COPA</v>
      </c>
      <c r="C23" s="156">
        <f>VLOOKUP(A23,'ORÇAMENTO ESTIMATIVO'!A23:K926,11,FALSE)</f>
        <v>5488.09</v>
      </c>
      <c r="D23" s="98">
        <f t="shared" si="0"/>
        <v>5591.6085236211566</v>
      </c>
      <c r="E23" s="99"/>
      <c r="F23" s="99"/>
      <c r="G23" s="99"/>
      <c r="H23" s="99"/>
      <c r="I23" s="99"/>
      <c r="J23" s="99">
        <v>1</v>
      </c>
      <c r="K23" s="99"/>
    </row>
    <row r="24" spans="1:11" ht="23.25" customHeight="1">
      <c r="A24" s="35" t="s">
        <v>1257</v>
      </c>
      <c r="B24" s="155" t="str">
        <f>VLOOKUP(A24,'ORÇAMENTO ESTIMATIVO'!A24:K927,3,FALSE)</f>
        <v>SANITÁRIOS</v>
      </c>
      <c r="C24" s="156">
        <f>VLOOKUP(A24,'ORÇAMENTO ESTIMATIVO'!A24:K927,11,FALSE)</f>
        <v>64861.140000000007</v>
      </c>
      <c r="D24" s="98">
        <f t="shared" si="0"/>
        <v>66084.576469370062</v>
      </c>
      <c r="E24" s="99"/>
      <c r="F24" s="99"/>
      <c r="G24" s="99"/>
      <c r="H24" s="99"/>
      <c r="I24" s="99"/>
      <c r="J24" s="99">
        <v>1</v>
      </c>
      <c r="K24" s="99"/>
    </row>
    <row r="25" spans="1:11" ht="23.25" customHeight="1">
      <c r="A25" s="35" t="s">
        <v>1378</v>
      </c>
      <c r="B25" s="155" t="str">
        <f>VLOOKUP(A25,'ORÇAMENTO ESTIMATIVO'!A25:K928,3,FALSE)</f>
        <v>PISO - REVESTIMENTO CERÂMICO</v>
      </c>
      <c r="C25" s="156">
        <f>VLOOKUP(A25,'ORÇAMENTO ESTIMATIVO'!A25:K928,11,FALSE)</f>
        <v>13845.260000000002</v>
      </c>
      <c r="D25" s="98">
        <f t="shared" si="0"/>
        <v>14106.414768662878</v>
      </c>
      <c r="E25" s="99"/>
      <c r="F25" s="99"/>
      <c r="G25" s="99"/>
      <c r="H25" s="99"/>
      <c r="I25" s="99"/>
      <c r="J25" s="99">
        <v>1</v>
      </c>
      <c r="K25" s="99"/>
    </row>
    <row r="26" spans="1:11" ht="23.25" customHeight="1">
      <c r="A26" s="35" t="s">
        <v>1394</v>
      </c>
      <c r="B26" s="155" t="str">
        <f>VLOOKUP(A26,'ORÇAMENTO ESTIMATIVO'!A26:K929,3,FALSE)</f>
        <v>GUARDA-CORPO E CORRIMÃOS</v>
      </c>
      <c r="C26" s="156">
        <f>VLOOKUP(A26,'ORÇAMENTO ESTIMATIVO'!A26:K929,11,FALSE)</f>
        <v>34303.949999999997</v>
      </c>
      <c r="D26" s="98">
        <f t="shared" si="0"/>
        <v>34951.004668996669</v>
      </c>
      <c r="E26" s="99"/>
      <c r="F26" s="99"/>
      <c r="G26" s="99"/>
      <c r="H26" s="99"/>
      <c r="I26" s="99"/>
      <c r="J26" s="99"/>
      <c r="K26" s="99">
        <v>1</v>
      </c>
    </row>
    <row r="27" spans="1:11" ht="23.25" customHeight="1">
      <c r="A27" s="35" t="s">
        <v>1434</v>
      </c>
      <c r="B27" s="155" t="str">
        <f>VLOOKUP(A27,'ORÇAMENTO ESTIMATIVO'!A27:K930,3,FALSE)</f>
        <v>PREVENÇÃO CONTRA INCÊNDIO</v>
      </c>
      <c r="C27" s="156">
        <f>VLOOKUP(A27,'ORÇAMENTO ESTIMATIVO'!A27:K930,11,FALSE)</f>
        <v>5001.3099999999995</v>
      </c>
      <c r="D27" s="98">
        <f t="shared" si="0"/>
        <v>5095.6466867838762</v>
      </c>
      <c r="E27" s="99"/>
      <c r="F27" s="99"/>
      <c r="G27" s="99"/>
      <c r="H27" s="99"/>
      <c r="I27" s="99"/>
      <c r="J27" s="99"/>
      <c r="K27" s="99">
        <v>1</v>
      </c>
    </row>
    <row r="28" spans="1:11" ht="23.25" customHeight="1">
      <c r="A28" s="35" t="s">
        <v>1456</v>
      </c>
      <c r="B28" s="155" t="str">
        <f>VLOOKUP(A28,'ORÇAMENTO ESTIMATIVO'!A28:K931,3,FALSE)</f>
        <v>PISOS EXTERNOS E ESTACIONAMENTOS</v>
      </c>
      <c r="C28" s="156">
        <f>VLOOKUP(A28,'ORÇAMENTO ESTIMATIVO'!A28:K931,11,FALSE)</f>
        <v>228212.50999999998</v>
      </c>
      <c r="D28" s="98">
        <f t="shared" si="0"/>
        <v>232517.14460094098</v>
      </c>
      <c r="E28" s="99"/>
      <c r="F28" s="99"/>
      <c r="G28" s="99"/>
      <c r="H28" s="99"/>
      <c r="I28" s="99"/>
      <c r="J28" s="99"/>
      <c r="K28" s="99">
        <v>1</v>
      </c>
    </row>
    <row r="29" spans="1:11" ht="23.25" customHeight="1">
      <c r="A29" s="35" t="s">
        <v>1492</v>
      </c>
      <c r="B29" s="155" t="str">
        <f>VLOOKUP(A29,'ORÇAMENTO ESTIMATIVO'!A29:K932,3,FALSE)</f>
        <v>SERVIÇOS FINAIS</v>
      </c>
      <c r="C29" s="156">
        <f>VLOOKUP(A29,'ORÇAMENTO ESTIMATIVO'!A29:K932,11,FALSE)</f>
        <v>1400</v>
      </c>
      <c r="D29" s="98">
        <f t="shared" si="0"/>
        <v>1426.4073535728494</v>
      </c>
      <c r="E29" s="99"/>
      <c r="F29" s="99"/>
      <c r="G29" s="99"/>
      <c r="H29" s="99"/>
      <c r="I29" s="99"/>
      <c r="J29" s="99"/>
      <c r="K29" s="99">
        <v>1</v>
      </c>
    </row>
    <row r="30" spans="1:11" ht="23.25" customHeight="1">
      <c r="A30" s="35" t="s">
        <v>1497</v>
      </c>
      <c r="B30" s="155" t="str">
        <f>VLOOKUP(A30,'ORÇAMENTO ESTIMATIVO'!A30:K933,3,FALSE)</f>
        <v>CONTAINER - ALUGUEL</v>
      </c>
      <c r="C30" s="156">
        <f>VLOOKUP(A30,'ORÇAMENTO ESTIMATIVO'!A30:K933,11,FALSE)</f>
        <v>19250</v>
      </c>
      <c r="D30" s="98">
        <f t="shared" si="0"/>
        <v>19613.101111626678</v>
      </c>
      <c r="E30" s="99"/>
      <c r="F30" s="99"/>
      <c r="G30" s="99"/>
      <c r="H30" s="99"/>
      <c r="I30" s="99"/>
      <c r="J30" s="99"/>
      <c r="K30" s="99">
        <v>1</v>
      </c>
    </row>
    <row r="31" spans="1:11" ht="23.25" customHeight="1">
      <c r="A31" s="35" t="s">
        <v>1506</v>
      </c>
      <c r="B31" s="155" t="str">
        <f>VLOOKUP(A31,'ORÇAMENTO ESTIMATIVO'!A31:K934,3,FALSE)</f>
        <v>ISOLAMENTO DE OBRA</v>
      </c>
      <c r="C31" s="156">
        <f>VLOOKUP(A31,'ORÇAMENTO ESTIMATIVO'!A31:K934,11,FALSE)</f>
        <v>107.7</v>
      </c>
      <c r="D31" s="98">
        <f t="shared" si="0"/>
        <v>109.73147998556848</v>
      </c>
      <c r="E31" s="99"/>
      <c r="F31" s="99"/>
      <c r="G31" s="99"/>
      <c r="H31" s="99"/>
      <c r="I31" s="99"/>
      <c r="J31" s="99"/>
      <c r="K31" s="99">
        <v>1</v>
      </c>
    </row>
    <row r="32" spans="1:11" ht="12.75">
      <c r="A32" s="35" t="s">
        <v>1510</v>
      </c>
      <c r="B32" s="155" t="str">
        <f>VLOOKUP(A32,'ORÇAMENTO ESTIMATIVO'!A32:K935,3,FALSE)</f>
        <v>DESCARTE DE RESÍDUOS FINAIS</v>
      </c>
      <c r="C32" s="156">
        <f>VLOOKUP(A32,'ORÇAMENTO ESTIMATIVO'!A32:K935,11,FALSE)</f>
        <v>8559.4000000000015</v>
      </c>
      <c r="D32" s="199" t="s">
        <v>1594</v>
      </c>
      <c r="E32" s="181"/>
      <c r="F32" s="181"/>
      <c r="G32" s="181"/>
      <c r="H32" s="181"/>
      <c r="I32" s="181"/>
      <c r="J32" s="181"/>
      <c r="K32" s="182"/>
    </row>
    <row r="33" spans="1:11" ht="12.75">
      <c r="A33" s="35" t="s">
        <v>1527</v>
      </c>
      <c r="B33" s="155" t="str">
        <f>VLOOKUP(A33,'ORÇAMENTO ESTIMATIVO'!A33:K936,3,FALSE)</f>
        <v>ADMINISTRAÇÃO LOCAL</v>
      </c>
      <c r="C33" s="156">
        <f>VLOOKUP(A33,'ORÇAMENTO ESTIMATIVO'!A33:K936,11,FALSE)</f>
        <v>33868.28</v>
      </c>
      <c r="D33" s="199" t="s">
        <v>1594</v>
      </c>
      <c r="E33" s="181"/>
      <c r="F33" s="181"/>
      <c r="G33" s="181"/>
      <c r="H33" s="181"/>
      <c r="I33" s="181"/>
      <c r="J33" s="181"/>
      <c r="K33" s="182"/>
    </row>
    <row r="34" spans="1:11" ht="21" customHeight="1">
      <c r="A34" s="197" t="s">
        <v>1595</v>
      </c>
      <c r="B34" s="182"/>
      <c r="C34" s="101">
        <f>SUM(C3:C33)</f>
        <v>2291753.87</v>
      </c>
      <c r="D34" s="200"/>
      <c r="E34" s="181"/>
      <c r="F34" s="181"/>
      <c r="G34" s="181"/>
      <c r="H34" s="181"/>
      <c r="I34" s="181"/>
      <c r="J34" s="181"/>
      <c r="K34" s="182"/>
    </row>
    <row r="35" spans="1:11" ht="27.75" customHeight="1">
      <c r="A35" s="167">
        <v>0.22470000000000001</v>
      </c>
      <c r="B35" s="100" t="s">
        <v>1533</v>
      </c>
      <c r="C35" s="101">
        <f>TRUNC((C34*A35),2)</f>
        <v>514957.09</v>
      </c>
      <c r="D35" s="102" t="s">
        <v>1596</v>
      </c>
      <c r="E35" s="103">
        <v>45680</v>
      </c>
      <c r="F35" s="103">
        <v>45394</v>
      </c>
      <c r="G35" s="103">
        <v>45787</v>
      </c>
      <c r="H35" s="103">
        <v>45803</v>
      </c>
      <c r="I35" s="103">
        <v>45812</v>
      </c>
      <c r="J35" s="103">
        <v>45867</v>
      </c>
      <c r="K35" s="103">
        <v>45934</v>
      </c>
    </row>
    <row r="36" spans="1:11" ht="38.25" customHeight="1">
      <c r="A36" s="197" t="s">
        <v>1597</v>
      </c>
      <c r="B36" s="182"/>
      <c r="C36" s="101">
        <f>C34+C35</f>
        <v>2806710.96</v>
      </c>
      <c r="D36" s="102" t="s">
        <v>1598</v>
      </c>
      <c r="E36" s="104">
        <f t="shared" ref="E36:K36" si="1">(SUMIF(E3:E32,"100%",$D$3:$D$32)*(1+$A$35))</f>
        <v>222984.49421156809</v>
      </c>
      <c r="F36" s="104">
        <f t="shared" si="1"/>
        <v>328553.53085936734</v>
      </c>
      <c r="G36" s="104">
        <f t="shared" si="1"/>
        <v>145551.11901345185</v>
      </c>
      <c r="H36" s="104">
        <f t="shared" si="1"/>
        <v>783939.65925838379</v>
      </c>
      <c r="I36" s="104">
        <f t="shared" si="1"/>
        <v>566688.9094350246</v>
      </c>
      <c r="J36" s="104">
        <f t="shared" si="1"/>
        <v>399282.89674213895</v>
      </c>
      <c r="K36" s="104">
        <f t="shared" si="1"/>
        <v>359710.355069065</v>
      </c>
    </row>
    <row r="37" spans="1:11" ht="28.5" customHeight="1">
      <c r="A37" s="93"/>
      <c r="B37" s="93"/>
      <c r="C37" s="105"/>
      <c r="D37" s="102" t="s">
        <v>1599</v>
      </c>
      <c r="E37" s="104">
        <f>E36</f>
        <v>222984.49421156809</v>
      </c>
      <c r="F37" s="104">
        <f t="shared" ref="F37:K37" si="2">F36+E37</f>
        <v>551538.02507093549</v>
      </c>
      <c r="G37" s="104">
        <f t="shared" si="2"/>
        <v>697089.14408438734</v>
      </c>
      <c r="H37" s="104">
        <f t="shared" si="2"/>
        <v>1481028.8033427713</v>
      </c>
      <c r="I37" s="104">
        <f t="shared" si="2"/>
        <v>2047717.7127777957</v>
      </c>
      <c r="J37" s="104">
        <f t="shared" si="2"/>
        <v>2447000.6095199347</v>
      </c>
      <c r="K37" s="104">
        <f t="shared" si="2"/>
        <v>2806710.9645889997</v>
      </c>
    </row>
  </sheetData>
  <sheetProtection algorithmName="SHA-512" hashValue="siA8MzyuWhzYlBFoLEWFD2zb2v8hD3hvS6p8TsxhXySrKa/zn2RO0RmdmZBC28KczUy3MhWBTs7CHfoDvkLR9A==" saltValue="7oPybRoPGpGXh5c9jtNWMA==" spinCount="100000" sheet="1" objects="1" scenarios="1" selectLockedCells="1"/>
  <mergeCells count="6">
    <mergeCell ref="A34:B34"/>
    <mergeCell ref="A36:B36"/>
    <mergeCell ref="A1:K1"/>
    <mergeCell ref="D33:K33"/>
    <mergeCell ref="D34:K34"/>
    <mergeCell ref="D32:K32"/>
  </mergeCells>
  <printOptions horizontalCentered="1" gridLines="1"/>
  <pageMargins left="0.25" right="0.25" top="0.75" bottom="0.75" header="0" footer="0"/>
  <pageSetup paperSize="9"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07245"/>
    <pageSetUpPr fitToPage="1"/>
  </sheetPr>
  <dimension ref="A1:DB1000"/>
  <sheetViews>
    <sheetView showGridLines="0" workbookViewId="0">
      <pane ySplit="6" topLeftCell="A7" activePane="bottomLeft" state="frozen"/>
      <selection pane="bottomLeft" activeCell="H16" sqref="H16"/>
    </sheetView>
  </sheetViews>
  <sheetFormatPr defaultColWidth="12.5703125" defaultRowHeight="15.75" customHeight="1"/>
  <cols>
    <col min="1" max="1" width="2.42578125" customWidth="1"/>
    <col min="2" max="2" width="40" customWidth="1"/>
    <col min="3" max="3" width="7" customWidth="1"/>
    <col min="4" max="4" width="11.42578125" customWidth="1"/>
    <col min="5" max="5" width="11.85546875" customWidth="1"/>
    <col min="6" max="6" width="9.140625" customWidth="1"/>
    <col min="7" max="7" width="16.85546875" customWidth="1"/>
    <col min="8" max="8" width="6" customWidth="1"/>
    <col min="9" max="106" width="2.7109375" customWidth="1"/>
  </cols>
  <sheetData>
    <row r="1" spans="1:106" ht="15" customHeight="1">
      <c r="A1" s="106" t="s">
        <v>1600</v>
      </c>
      <c r="C1" s="107"/>
      <c r="D1" s="108"/>
      <c r="E1" s="109"/>
      <c r="F1" s="110"/>
      <c r="G1" s="110"/>
      <c r="H1" s="111"/>
    </row>
    <row r="2" spans="1:106" ht="29.25" hidden="1" customHeight="1">
      <c r="A2" s="112" t="s">
        <v>1601</v>
      </c>
      <c r="B2" s="113"/>
      <c r="C2" s="114"/>
      <c r="D2" s="115"/>
      <c r="E2" s="116"/>
    </row>
    <row r="3" spans="1:106" ht="30" hidden="1" customHeight="1">
      <c r="A3" s="112" t="s">
        <v>1602</v>
      </c>
      <c r="B3" s="117"/>
      <c r="C3" s="114"/>
      <c r="D3" s="118"/>
      <c r="E3" s="119"/>
      <c r="F3" s="120"/>
      <c r="G3" s="120"/>
    </row>
    <row r="4" spans="1:106" ht="21.75" customHeight="1">
      <c r="A4" s="106" t="s">
        <v>1603</v>
      </c>
      <c r="B4" s="204" t="s">
        <v>1604</v>
      </c>
      <c r="C4" s="121"/>
      <c r="D4" s="122" t="s">
        <v>1605</v>
      </c>
      <c r="E4" s="123">
        <v>45635</v>
      </c>
      <c r="I4" s="201">
        <f>I5</f>
        <v>45635</v>
      </c>
      <c r="J4" s="202"/>
      <c r="K4" s="202"/>
      <c r="L4" s="202"/>
      <c r="M4" s="202"/>
      <c r="N4" s="202"/>
      <c r="O4" s="203"/>
      <c r="P4" s="201">
        <f>P5</f>
        <v>45642</v>
      </c>
      <c r="Q4" s="202"/>
      <c r="R4" s="202"/>
      <c r="S4" s="202"/>
      <c r="T4" s="202"/>
      <c r="U4" s="202"/>
      <c r="V4" s="203"/>
      <c r="W4" s="201">
        <f>W5</f>
        <v>45649</v>
      </c>
      <c r="X4" s="202"/>
      <c r="Y4" s="202"/>
      <c r="Z4" s="202"/>
      <c r="AA4" s="202"/>
      <c r="AB4" s="202"/>
      <c r="AC4" s="203"/>
      <c r="AD4" s="201">
        <f>AD5</f>
        <v>45656</v>
      </c>
      <c r="AE4" s="202"/>
      <c r="AF4" s="202"/>
      <c r="AG4" s="202"/>
      <c r="AH4" s="202"/>
      <c r="AI4" s="202"/>
      <c r="AJ4" s="203"/>
      <c r="AK4" s="201">
        <f>AK5</f>
        <v>45663</v>
      </c>
      <c r="AL4" s="202"/>
      <c r="AM4" s="202"/>
      <c r="AN4" s="202"/>
      <c r="AO4" s="202"/>
      <c r="AP4" s="202"/>
      <c r="AQ4" s="203"/>
      <c r="AR4" s="201">
        <f>AR5</f>
        <v>45670</v>
      </c>
      <c r="AS4" s="202"/>
      <c r="AT4" s="202"/>
      <c r="AU4" s="202"/>
      <c r="AV4" s="202"/>
      <c r="AW4" s="202"/>
      <c r="AX4" s="203"/>
      <c r="AY4" s="201">
        <f>AY5</f>
        <v>45677</v>
      </c>
      <c r="AZ4" s="202"/>
      <c r="BA4" s="202"/>
      <c r="BB4" s="202"/>
      <c r="BC4" s="202"/>
      <c r="BD4" s="202"/>
      <c r="BE4" s="203"/>
      <c r="BF4" s="201">
        <f>BF5</f>
        <v>45684</v>
      </c>
      <c r="BG4" s="202"/>
      <c r="BH4" s="202"/>
      <c r="BI4" s="202"/>
      <c r="BJ4" s="202"/>
      <c r="BK4" s="202"/>
      <c r="BL4" s="203"/>
      <c r="BM4" s="201">
        <f>BM5</f>
        <v>45691</v>
      </c>
      <c r="BN4" s="202"/>
      <c r="BO4" s="202"/>
      <c r="BP4" s="202"/>
      <c r="BQ4" s="202"/>
      <c r="BR4" s="202"/>
      <c r="BS4" s="203"/>
      <c r="BT4" s="201">
        <f>BT5</f>
        <v>45698</v>
      </c>
      <c r="BU4" s="202"/>
      <c r="BV4" s="202"/>
      <c r="BW4" s="202"/>
      <c r="BX4" s="202"/>
      <c r="BY4" s="202"/>
      <c r="BZ4" s="203"/>
      <c r="CA4" s="201">
        <f>CA5</f>
        <v>45705</v>
      </c>
      <c r="CB4" s="202"/>
      <c r="CC4" s="202"/>
      <c r="CD4" s="202"/>
      <c r="CE4" s="202"/>
      <c r="CF4" s="202"/>
      <c r="CG4" s="203"/>
      <c r="CH4" s="201">
        <f>CH5</f>
        <v>45712</v>
      </c>
      <c r="CI4" s="202"/>
      <c r="CJ4" s="202"/>
      <c r="CK4" s="202"/>
      <c r="CL4" s="202"/>
      <c r="CM4" s="202"/>
      <c r="CN4" s="203"/>
      <c r="CO4" s="201">
        <f>CO5</f>
        <v>45719</v>
      </c>
      <c r="CP4" s="202"/>
      <c r="CQ4" s="202"/>
      <c r="CR4" s="202"/>
      <c r="CS4" s="202"/>
      <c r="CT4" s="202"/>
      <c r="CU4" s="203"/>
      <c r="CV4" s="201">
        <f>CV5</f>
        <v>45726</v>
      </c>
      <c r="CW4" s="202"/>
      <c r="CX4" s="202"/>
      <c r="CY4" s="202"/>
      <c r="CZ4" s="202"/>
      <c r="DA4" s="202"/>
      <c r="DB4" s="203"/>
    </row>
    <row r="5" spans="1:106" ht="21.75" customHeight="1">
      <c r="A5" s="106" t="s">
        <v>1606</v>
      </c>
      <c r="B5" s="205"/>
      <c r="C5" s="124"/>
      <c r="D5" s="122" t="s">
        <v>1607</v>
      </c>
      <c r="E5" s="125">
        <v>1</v>
      </c>
      <c r="I5" s="126">
        <f>CRONOGRAMA!Início_do_projeto-WEEKDAY(CRONOGRAMA!Início_do_projeto,1)+2+7*(CRONOGRAMA!Semana_de_exibição-1)</f>
        <v>45635</v>
      </c>
      <c r="J5" s="127">
        <f t="shared" ref="J5:DB5" si="0">I5+1</f>
        <v>45636</v>
      </c>
      <c r="K5" s="127">
        <f t="shared" si="0"/>
        <v>45637</v>
      </c>
      <c r="L5" s="127">
        <f t="shared" si="0"/>
        <v>45638</v>
      </c>
      <c r="M5" s="127">
        <f t="shared" si="0"/>
        <v>45639</v>
      </c>
      <c r="N5" s="127">
        <f t="shared" si="0"/>
        <v>45640</v>
      </c>
      <c r="O5" s="128">
        <f t="shared" si="0"/>
        <v>45641</v>
      </c>
      <c r="P5" s="126">
        <f t="shared" si="0"/>
        <v>45642</v>
      </c>
      <c r="Q5" s="127">
        <f t="shared" si="0"/>
        <v>45643</v>
      </c>
      <c r="R5" s="127">
        <f t="shared" si="0"/>
        <v>45644</v>
      </c>
      <c r="S5" s="127">
        <f t="shared" si="0"/>
        <v>45645</v>
      </c>
      <c r="T5" s="127">
        <f t="shared" si="0"/>
        <v>45646</v>
      </c>
      <c r="U5" s="127">
        <f t="shared" si="0"/>
        <v>45647</v>
      </c>
      <c r="V5" s="128">
        <f t="shared" si="0"/>
        <v>45648</v>
      </c>
      <c r="W5" s="126">
        <f t="shared" si="0"/>
        <v>45649</v>
      </c>
      <c r="X5" s="127">
        <f t="shared" si="0"/>
        <v>45650</v>
      </c>
      <c r="Y5" s="127">
        <f t="shared" si="0"/>
        <v>45651</v>
      </c>
      <c r="Z5" s="127">
        <f t="shared" si="0"/>
        <v>45652</v>
      </c>
      <c r="AA5" s="127">
        <f t="shared" si="0"/>
        <v>45653</v>
      </c>
      <c r="AB5" s="127">
        <f t="shared" si="0"/>
        <v>45654</v>
      </c>
      <c r="AC5" s="128">
        <f t="shared" si="0"/>
        <v>45655</v>
      </c>
      <c r="AD5" s="126">
        <f t="shared" si="0"/>
        <v>45656</v>
      </c>
      <c r="AE5" s="127">
        <f t="shared" si="0"/>
        <v>45657</v>
      </c>
      <c r="AF5" s="127">
        <f t="shared" si="0"/>
        <v>45658</v>
      </c>
      <c r="AG5" s="127">
        <f t="shared" si="0"/>
        <v>45659</v>
      </c>
      <c r="AH5" s="127">
        <f t="shared" si="0"/>
        <v>45660</v>
      </c>
      <c r="AI5" s="127">
        <f t="shared" si="0"/>
        <v>45661</v>
      </c>
      <c r="AJ5" s="128">
        <f t="shared" si="0"/>
        <v>45662</v>
      </c>
      <c r="AK5" s="126">
        <f t="shared" si="0"/>
        <v>45663</v>
      </c>
      <c r="AL5" s="127">
        <f t="shared" si="0"/>
        <v>45664</v>
      </c>
      <c r="AM5" s="127">
        <f t="shared" si="0"/>
        <v>45665</v>
      </c>
      <c r="AN5" s="127">
        <f t="shared" si="0"/>
        <v>45666</v>
      </c>
      <c r="AO5" s="127">
        <f t="shared" si="0"/>
        <v>45667</v>
      </c>
      <c r="AP5" s="127">
        <f t="shared" si="0"/>
        <v>45668</v>
      </c>
      <c r="AQ5" s="128">
        <f t="shared" si="0"/>
        <v>45669</v>
      </c>
      <c r="AR5" s="126">
        <f t="shared" si="0"/>
        <v>45670</v>
      </c>
      <c r="AS5" s="127">
        <f t="shared" si="0"/>
        <v>45671</v>
      </c>
      <c r="AT5" s="127">
        <f t="shared" si="0"/>
        <v>45672</v>
      </c>
      <c r="AU5" s="127">
        <f t="shared" si="0"/>
        <v>45673</v>
      </c>
      <c r="AV5" s="127">
        <f t="shared" si="0"/>
        <v>45674</v>
      </c>
      <c r="AW5" s="127">
        <f t="shared" si="0"/>
        <v>45675</v>
      </c>
      <c r="AX5" s="128">
        <f t="shared" si="0"/>
        <v>45676</v>
      </c>
      <c r="AY5" s="126">
        <f t="shared" si="0"/>
        <v>45677</v>
      </c>
      <c r="AZ5" s="127">
        <f t="shared" si="0"/>
        <v>45678</v>
      </c>
      <c r="BA5" s="127">
        <f t="shared" si="0"/>
        <v>45679</v>
      </c>
      <c r="BB5" s="127">
        <f t="shared" si="0"/>
        <v>45680</v>
      </c>
      <c r="BC5" s="127">
        <f t="shared" si="0"/>
        <v>45681</v>
      </c>
      <c r="BD5" s="127">
        <f t="shared" si="0"/>
        <v>45682</v>
      </c>
      <c r="BE5" s="128">
        <f t="shared" si="0"/>
        <v>45683</v>
      </c>
      <c r="BF5" s="126">
        <f t="shared" si="0"/>
        <v>45684</v>
      </c>
      <c r="BG5" s="127">
        <f t="shared" si="0"/>
        <v>45685</v>
      </c>
      <c r="BH5" s="127">
        <f t="shared" si="0"/>
        <v>45686</v>
      </c>
      <c r="BI5" s="127">
        <f t="shared" si="0"/>
        <v>45687</v>
      </c>
      <c r="BJ5" s="127">
        <f t="shared" si="0"/>
        <v>45688</v>
      </c>
      <c r="BK5" s="127">
        <f t="shared" si="0"/>
        <v>45689</v>
      </c>
      <c r="BL5" s="128">
        <f t="shared" si="0"/>
        <v>45690</v>
      </c>
      <c r="BM5" s="126">
        <f t="shared" si="0"/>
        <v>45691</v>
      </c>
      <c r="BN5" s="127">
        <f t="shared" si="0"/>
        <v>45692</v>
      </c>
      <c r="BO5" s="127">
        <f t="shared" si="0"/>
        <v>45693</v>
      </c>
      <c r="BP5" s="127">
        <f t="shared" si="0"/>
        <v>45694</v>
      </c>
      <c r="BQ5" s="127">
        <f t="shared" si="0"/>
        <v>45695</v>
      </c>
      <c r="BR5" s="127">
        <f t="shared" si="0"/>
        <v>45696</v>
      </c>
      <c r="BS5" s="128">
        <f t="shared" si="0"/>
        <v>45697</v>
      </c>
      <c r="BT5" s="126">
        <f t="shared" si="0"/>
        <v>45698</v>
      </c>
      <c r="BU5" s="127">
        <f t="shared" si="0"/>
        <v>45699</v>
      </c>
      <c r="BV5" s="127">
        <f t="shared" si="0"/>
        <v>45700</v>
      </c>
      <c r="BW5" s="127">
        <f t="shared" si="0"/>
        <v>45701</v>
      </c>
      <c r="BX5" s="127">
        <f t="shared" si="0"/>
        <v>45702</v>
      </c>
      <c r="BY5" s="127">
        <f t="shared" si="0"/>
        <v>45703</v>
      </c>
      <c r="BZ5" s="128">
        <f t="shared" si="0"/>
        <v>45704</v>
      </c>
      <c r="CA5" s="126">
        <f t="shared" si="0"/>
        <v>45705</v>
      </c>
      <c r="CB5" s="127">
        <f t="shared" si="0"/>
        <v>45706</v>
      </c>
      <c r="CC5" s="127">
        <f t="shared" si="0"/>
        <v>45707</v>
      </c>
      <c r="CD5" s="127">
        <f t="shared" si="0"/>
        <v>45708</v>
      </c>
      <c r="CE5" s="127">
        <f t="shared" si="0"/>
        <v>45709</v>
      </c>
      <c r="CF5" s="127">
        <f t="shared" si="0"/>
        <v>45710</v>
      </c>
      <c r="CG5" s="128">
        <f t="shared" si="0"/>
        <v>45711</v>
      </c>
      <c r="CH5" s="126">
        <f t="shared" si="0"/>
        <v>45712</v>
      </c>
      <c r="CI5" s="127">
        <f t="shared" si="0"/>
        <v>45713</v>
      </c>
      <c r="CJ5" s="127">
        <f t="shared" si="0"/>
        <v>45714</v>
      </c>
      <c r="CK5" s="127">
        <f t="shared" si="0"/>
        <v>45715</v>
      </c>
      <c r="CL5" s="127">
        <f t="shared" si="0"/>
        <v>45716</v>
      </c>
      <c r="CM5" s="127">
        <f t="shared" si="0"/>
        <v>45717</v>
      </c>
      <c r="CN5" s="128">
        <f t="shared" si="0"/>
        <v>45718</v>
      </c>
      <c r="CO5" s="126">
        <f t="shared" si="0"/>
        <v>45719</v>
      </c>
      <c r="CP5" s="127">
        <f t="shared" si="0"/>
        <v>45720</v>
      </c>
      <c r="CQ5" s="127">
        <f t="shared" si="0"/>
        <v>45721</v>
      </c>
      <c r="CR5" s="127">
        <f t="shared" si="0"/>
        <v>45722</v>
      </c>
      <c r="CS5" s="127">
        <f t="shared" si="0"/>
        <v>45723</v>
      </c>
      <c r="CT5" s="127">
        <f t="shared" si="0"/>
        <v>45724</v>
      </c>
      <c r="CU5" s="128">
        <f t="shared" si="0"/>
        <v>45725</v>
      </c>
      <c r="CV5" s="126">
        <f t="shared" si="0"/>
        <v>45726</v>
      </c>
      <c r="CW5" s="127">
        <f t="shared" si="0"/>
        <v>45727</v>
      </c>
      <c r="CX5" s="127">
        <f t="shared" si="0"/>
        <v>45728</v>
      </c>
      <c r="CY5" s="127">
        <f t="shared" si="0"/>
        <v>45729</v>
      </c>
      <c r="CZ5" s="127">
        <f t="shared" si="0"/>
        <v>45730</v>
      </c>
      <c r="DA5" s="127">
        <f t="shared" si="0"/>
        <v>45731</v>
      </c>
      <c r="DB5" s="128">
        <f t="shared" si="0"/>
        <v>45732</v>
      </c>
    </row>
    <row r="6" spans="1:106" ht="30" customHeight="1">
      <c r="A6" s="106" t="s">
        <v>1608</v>
      </c>
      <c r="B6" s="129" t="s">
        <v>1609</v>
      </c>
      <c r="C6" s="130" t="s">
        <v>1610</v>
      </c>
      <c r="D6" s="131" t="s">
        <v>1611</v>
      </c>
      <c r="E6" s="130" t="s">
        <v>1612</v>
      </c>
      <c r="F6" s="130" t="s">
        <v>1613</v>
      </c>
      <c r="G6" s="132" t="s">
        <v>1614</v>
      </c>
      <c r="H6" s="130" t="s">
        <v>1615</v>
      </c>
      <c r="I6" s="133" t="str">
        <f t="shared" ref="I6:DB6" si="1">LEFT(TEXT(I5,"ddd"),1)</f>
        <v>s</v>
      </c>
      <c r="J6" s="133" t="str">
        <f t="shared" si="1"/>
        <v>t</v>
      </c>
      <c r="K6" s="133" t="str">
        <f t="shared" si="1"/>
        <v>q</v>
      </c>
      <c r="L6" s="133" t="str">
        <f t="shared" si="1"/>
        <v>q</v>
      </c>
      <c r="M6" s="133" t="str">
        <f t="shared" si="1"/>
        <v>s</v>
      </c>
      <c r="N6" s="133" t="str">
        <f t="shared" si="1"/>
        <v>s</v>
      </c>
      <c r="O6" s="133" t="str">
        <f t="shared" si="1"/>
        <v>d</v>
      </c>
      <c r="P6" s="133" t="str">
        <f t="shared" si="1"/>
        <v>s</v>
      </c>
      <c r="Q6" s="133" t="str">
        <f t="shared" si="1"/>
        <v>t</v>
      </c>
      <c r="R6" s="133" t="str">
        <f t="shared" si="1"/>
        <v>q</v>
      </c>
      <c r="S6" s="133" t="str">
        <f t="shared" si="1"/>
        <v>q</v>
      </c>
      <c r="T6" s="133" t="str">
        <f t="shared" si="1"/>
        <v>s</v>
      </c>
      <c r="U6" s="133" t="str">
        <f t="shared" si="1"/>
        <v>s</v>
      </c>
      <c r="V6" s="133" t="str">
        <f t="shared" si="1"/>
        <v>d</v>
      </c>
      <c r="W6" s="133" t="str">
        <f t="shared" si="1"/>
        <v>s</v>
      </c>
      <c r="X6" s="133" t="str">
        <f t="shared" si="1"/>
        <v>t</v>
      </c>
      <c r="Y6" s="133" t="str">
        <f t="shared" si="1"/>
        <v>q</v>
      </c>
      <c r="Z6" s="133" t="str">
        <f t="shared" si="1"/>
        <v>q</v>
      </c>
      <c r="AA6" s="133" t="str">
        <f t="shared" si="1"/>
        <v>s</v>
      </c>
      <c r="AB6" s="133" t="str">
        <f t="shared" si="1"/>
        <v>s</v>
      </c>
      <c r="AC6" s="133" t="str">
        <f t="shared" si="1"/>
        <v>d</v>
      </c>
      <c r="AD6" s="133" t="str">
        <f t="shared" si="1"/>
        <v>s</v>
      </c>
      <c r="AE6" s="133" t="str">
        <f t="shared" si="1"/>
        <v>t</v>
      </c>
      <c r="AF6" s="133" t="str">
        <f t="shared" si="1"/>
        <v>q</v>
      </c>
      <c r="AG6" s="133" t="str">
        <f t="shared" si="1"/>
        <v>q</v>
      </c>
      <c r="AH6" s="133" t="str">
        <f t="shared" si="1"/>
        <v>s</v>
      </c>
      <c r="AI6" s="133" t="str">
        <f t="shared" si="1"/>
        <v>s</v>
      </c>
      <c r="AJ6" s="133" t="str">
        <f t="shared" si="1"/>
        <v>d</v>
      </c>
      <c r="AK6" s="133" t="str">
        <f t="shared" si="1"/>
        <v>s</v>
      </c>
      <c r="AL6" s="133" t="str">
        <f t="shared" si="1"/>
        <v>t</v>
      </c>
      <c r="AM6" s="133" t="str">
        <f t="shared" si="1"/>
        <v>q</v>
      </c>
      <c r="AN6" s="133" t="str">
        <f t="shared" si="1"/>
        <v>q</v>
      </c>
      <c r="AO6" s="133" t="str">
        <f t="shared" si="1"/>
        <v>s</v>
      </c>
      <c r="AP6" s="133" t="str">
        <f t="shared" si="1"/>
        <v>s</v>
      </c>
      <c r="AQ6" s="133" t="str">
        <f t="shared" si="1"/>
        <v>d</v>
      </c>
      <c r="AR6" s="133" t="str">
        <f t="shared" si="1"/>
        <v>s</v>
      </c>
      <c r="AS6" s="133" t="str">
        <f t="shared" si="1"/>
        <v>t</v>
      </c>
      <c r="AT6" s="133" t="str">
        <f t="shared" si="1"/>
        <v>q</v>
      </c>
      <c r="AU6" s="133" t="str">
        <f t="shared" si="1"/>
        <v>q</v>
      </c>
      <c r="AV6" s="133" t="str">
        <f t="shared" si="1"/>
        <v>s</v>
      </c>
      <c r="AW6" s="133" t="str">
        <f t="shared" si="1"/>
        <v>s</v>
      </c>
      <c r="AX6" s="133" t="str">
        <f t="shared" si="1"/>
        <v>d</v>
      </c>
      <c r="AY6" s="133" t="str">
        <f t="shared" si="1"/>
        <v>s</v>
      </c>
      <c r="AZ6" s="133" t="str">
        <f t="shared" si="1"/>
        <v>t</v>
      </c>
      <c r="BA6" s="133" t="str">
        <f t="shared" si="1"/>
        <v>q</v>
      </c>
      <c r="BB6" s="133" t="str">
        <f t="shared" si="1"/>
        <v>q</v>
      </c>
      <c r="BC6" s="133" t="str">
        <f t="shared" si="1"/>
        <v>s</v>
      </c>
      <c r="BD6" s="133" t="str">
        <f t="shared" si="1"/>
        <v>s</v>
      </c>
      <c r="BE6" s="133" t="str">
        <f t="shared" si="1"/>
        <v>d</v>
      </c>
      <c r="BF6" s="133" t="str">
        <f t="shared" si="1"/>
        <v>s</v>
      </c>
      <c r="BG6" s="133" t="str">
        <f t="shared" si="1"/>
        <v>t</v>
      </c>
      <c r="BH6" s="133" t="str">
        <f t="shared" si="1"/>
        <v>q</v>
      </c>
      <c r="BI6" s="133" t="str">
        <f t="shared" si="1"/>
        <v>q</v>
      </c>
      <c r="BJ6" s="133" t="str">
        <f t="shared" si="1"/>
        <v>s</v>
      </c>
      <c r="BK6" s="133" t="str">
        <f t="shared" si="1"/>
        <v>s</v>
      </c>
      <c r="BL6" s="133" t="str">
        <f t="shared" si="1"/>
        <v>d</v>
      </c>
      <c r="BM6" s="133" t="str">
        <f t="shared" si="1"/>
        <v>s</v>
      </c>
      <c r="BN6" s="133" t="str">
        <f t="shared" si="1"/>
        <v>t</v>
      </c>
      <c r="BO6" s="133" t="str">
        <f t="shared" si="1"/>
        <v>q</v>
      </c>
      <c r="BP6" s="133" t="str">
        <f t="shared" si="1"/>
        <v>q</v>
      </c>
      <c r="BQ6" s="133" t="str">
        <f t="shared" si="1"/>
        <v>s</v>
      </c>
      <c r="BR6" s="133" t="str">
        <f t="shared" si="1"/>
        <v>s</v>
      </c>
      <c r="BS6" s="133" t="str">
        <f t="shared" si="1"/>
        <v>d</v>
      </c>
      <c r="BT6" s="133" t="str">
        <f t="shared" si="1"/>
        <v>s</v>
      </c>
      <c r="BU6" s="133" t="str">
        <f t="shared" si="1"/>
        <v>t</v>
      </c>
      <c r="BV6" s="133" t="str">
        <f t="shared" si="1"/>
        <v>q</v>
      </c>
      <c r="BW6" s="133" t="str">
        <f t="shared" si="1"/>
        <v>q</v>
      </c>
      <c r="BX6" s="133" t="str">
        <f t="shared" si="1"/>
        <v>s</v>
      </c>
      <c r="BY6" s="133" t="str">
        <f t="shared" si="1"/>
        <v>s</v>
      </c>
      <c r="BZ6" s="133" t="str">
        <f t="shared" si="1"/>
        <v>d</v>
      </c>
      <c r="CA6" s="133" t="str">
        <f t="shared" si="1"/>
        <v>s</v>
      </c>
      <c r="CB6" s="133" t="str">
        <f t="shared" si="1"/>
        <v>t</v>
      </c>
      <c r="CC6" s="133" t="str">
        <f t="shared" si="1"/>
        <v>q</v>
      </c>
      <c r="CD6" s="133" t="str">
        <f t="shared" si="1"/>
        <v>q</v>
      </c>
      <c r="CE6" s="133" t="str">
        <f t="shared" si="1"/>
        <v>s</v>
      </c>
      <c r="CF6" s="133" t="str">
        <f t="shared" si="1"/>
        <v>s</v>
      </c>
      <c r="CG6" s="133" t="str">
        <f t="shared" si="1"/>
        <v>d</v>
      </c>
      <c r="CH6" s="133" t="str">
        <f t="shared" si="1"/>
        <v>s</v>
      </c>
      <c r="CI6" s="133" t="str">
        <f t="shared" si="1"/>
        <v>t</v>
      </c>
      <c r="CJ6" s="133" t="str">
        <f t="shared" si="1"/>
        <v>q</v>
      </c>
      <c r="CK6" s="133" t="str">
        <f t="shared" si="1"/>
        <v>q</v>
      </c>
      <c r="CL6" s="133" t="str">
        <f t="shared" si="1"/>
        <v>s</v>
      </c>
      <c r="CM6" s="133" t="str">
        <f t="shared" si="1"/>
        <v>s</v>
      </c>
      <c r="CN6" s="133" t="str">
        <f t="shared" si="1"/>
        <v>d</v>
      </c>
      <c r="CO6" s="133" t="str">
        <f t="shared" si="1"/>
        <v>s</v>
      </c>
      <c r="CP6" s="133" t="str">
        <f t="shared" si="1"/>
        <v>t</v>
      </c>
      <c r="CQ6" s="133" t="str">
        <f t="shared" si="1"/>
        <v>q</v>
      </c>
      <c r="CR6" s="133" t="str">
        <f t="shared" si="1"/>
        <v>q</v>
      </c>
      <c r="CS6" s="133" t="str">
        <f t="shared" si="1"/>
        <v>s</v>
      </c>
      <c r="CT6" s="133" t="str">
        <f t="shared" si="1"/>
        <v>s</v>
      </c>
      <c r="CU6" s="133" t="str">
        <f t="shared" si="1"/>
        <v>d</v>
      </c>
      <c r="CV6" s="133" t="str">
        <f t="shared" si="1"/>
        <v>s</v>
      </c>
      <c r="CW6" s="133" t="str">
        <f t="shared" si="1"/>
        <v>t</v>
      </c>
      <c r="CX6" s="133" t="str">
        <f t="shared" si="1"/>
        <v>q</v>
      </c>
      <c r="CY6" s="133" t="str">
        <f t="shared" si="1"/>
        <v>q</v>
      </c>
      <c r="CZ6" s="133" t="str">
        <f t="shared" si="1"/>
        <v>s</v>
      </c>
      <c r="DA6" s="133" t="str">
        <f t="shared" si="1"/>
        <v>s</v>
      </c>
      <c r="DB6" s="133" t="str">
        <f t="shared" si="1"/>
        <v>d</v>
      </c>
    </row>
    <row r="7" spans="1:106" ht="30" hidden="1" customHeight="1">
      <c r="A7" s="112" t="s">
        <v>1616</v>
      </c>
      <c r="C7" s="134"/>
      <c r="D7" s="115"/>
      <c r="H7" s="135" t="str">
        <f>IF(OR(ISBLANK(CRONOGRAMA!início_da_tarefa),ISBLANK(CRONOGRAMA!término_da_tarefa)),"",CRONOGRAMA!término_da_tarefa-CRONOGRAMA!início_da_tarefa+1)</f>
        <v/>
      </c>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row>
    <row r="8" spans="1:106" ht="33.75" customHeight="1">
      <c r="A8" s="106" t="s">
        <v>1617</v>
      </c>
      <c r="B8" s="137" t="s">
        <v>1604</v>
      </c>
      <c r="C8" s="138"/>
      <c r="D8" s="139"/>
      <c r="E8" s="140"/>
      <c r="F8" s="140"/>
      <c r="G8" s="141">
        <f>SUM(G9:G39)</f>
        <v>2291753.87</v>
      </c>
      <c r="H8" s="142">
        <v>300</v>
      </c>
      <c r="I8" s="143"/>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row>
    <row r="9" spans="1:106" ht="33.75" customHeight="1">
      <c r="A9" s="106" t="s">
        <v>1618</v>
      </c>
      <c r="B9" s="144" t="s">
        <v>13</v>
      </c>
      <c r="C9" s="145">
        <v>1</v>
      </c>
      <c r="D9" s="146"/>
      <c r="E9" s="147">
        <v>45635</v>
      </c>
      <c r="F9" s="147">
        <v>45636</v>
      </c>
      <c r="G9" s="148">
        <v>2042</v>
      </c>
      <c r="H9" s="149">
        <f t="shared" ref="H9:H39" si="2">IF(E9="","",F9-E9+1)</f>
        <v>2</v>
      </c>
      <c r="I9" s="143"/>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6"/>
      <c r="CN9" s="136"/>
      <c r="CO9" s="136"/>
      <c r="CP9" s="136"/>
      <c r="CQ9" s="136"/>
      <c r="CR9" s="136"/>
      <c r="CS9" s="136"/>
      <c r="CT9" s="136"/>
      <c r="CU9" s="136"/>
      <c r="CV9" s="136"/>
      <c r="CW9" s="136"/>
      <c r="CX9" s="136"/>
      <c r="CY9" s="136"/>
      <c r="CZ9" s="136"/>
      <c r="DA9" s="136"/>
      <c r="DB9" s="136"/>
    </row>
    <row r="10" spans="1:106" ht="33.75" customHeight="1">
      <c r="A10" s="106"/>
      <c r="B10" s="150" t="s">
        <v>26</v>
      </c>
      <c r="C10" s="145">
        <v>2</v>
      </c>
      <c r="D10" s="151"/>
      <c r="E10" s="147">
        <v>45635</v>
      </c>
      <c r="F10" s="147">
        <v>45679</v>
      </c>
      <c r="G10" s="148">
        <v>176660</v>
      </c>
      <c r="H10" s="149">
        <f t="shared" si="2"/>
        <v>45</v>
      </c>
      <c r="I10" s="143"/>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6"/>
      <c r="BD10" s="136"/>
      <c r="BE10" s="136"/>
      <c r="BF10" s="136"/>
      <c r="BG10" s="136"/>
      <c r="BH10" s="136"/>
      <c r="BI10" s="136"/>
      <c r="BJ10" s="136"/>
      <c r="BK10" s="136"/>
      <c r="BL10" s="136"/>
      <c r="BM10" s="136"/>
      <c r="BN10" s="136"/>
      <c r="BO10" s="136"/>
      <c r="BP10" s="136"/>
      <c r="BQ10" s="136"/>
      <c r="BR10" s="136"/>
      <c r="BS10" s="136"/>
      <c r="BT10" s="136"/>
      <c r="BU10" s="136"/>
      <c r="BV10" s="136"/>
      <c r="BW10" s="136"/>
      <c r="BX10" s="136"/>
      <c r="BY10" s="136"/>
      <c r="BZ10" s="136"/>
      <c r="CA10" s="136"/>
      <c r="CB10" s="136"/>
      <c r="CC10" s="136"/>
      <c r="CD10" s="136"/>
      <c r="CE10" s="136"/>
      <c r="CF10" s="136"/>
      <c r="CG10" s="136"/>
      <c r="CH10" s="136"/>
      <c r="CI10" s="136"/>
      <c r="CJ10" s="136"/>
      <c r="CK10" s="136"/>
      <c r="CL10" s="136"/>
      <c r="CM10" s="136"/>
      <c r="CN10" s="136"/>
      <c r="CO10" s="136"/>
      <c r="CP10" s="136"/>
      <c r="CQ10" s="136"/>
      <c r="CR10" s="136"/>
      <c r="CS10" s="136"/>
      <c r="CT10" s="136"/>
      <c r="CU10" s="136"/>
      <c r="CV10" s="136"/>
      <c r="CW10" s="136"/>
      <c r="CX10" s="136"/>
      <c r="CY10" s="136"/>
      <c r="CZ10" s="136"/>
      <c r="DA10" s="136"/>
      <c r="DB10" s="136"/>
    </row>
    <row r="11" spans="1:106" ht="33.75" customHeight="1">
      <c r="A11" s="106"/>
      <c r="B11" s="150" t="s">
        <v>31</v>
      </c>
      <c r="C11" s="145">
        <v>3</v>
      </c>
      <c r="D11" s="151"/>
      <c r="E11" s="147">
        <v>45669</v>
      </c>
      <c r="F11" s="147">
        <v>45758</v>
      </c>
      <c r="G11" s="148">
        <v>262922.3</v>
      </c>
      <c r="H11" s="149">
        <f t="shared" si="2"/>
        <v>90</v>
      </c>
      <c r="I11" s="143"/>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6"/>
      <c r="CN11" s="136"/>
      <c r="CO11" s="136"/>
      <c r="CP11" s="136"/>
      <c r="CQ11" s="136"/>
      <c r="CR11" s="136"/>
      <c r="CS11" s="136"/>
      <c r="CT11" s="136"/>
      <c r="CU11" s="136"/>
      <c r="CV11" s="136"/>
      <c r="CW11" s="136"/>
      <c r="CX11" s="136"/>
      <c r="CY11" s="136"/>
      <c r="CZ11" s="136"/>
      <c r="DA11" s="136"/>
      <c r="DB11" s="136"/>
    </row>
    <row r="12" spans="1:106" ht="33.75" customHeight="1">
      <c r="A12" s="106" t="s">
        <v>1619</v>
      </c>
      <c r="B12" s="150" t="s">
        <v>603</v>
      </c>
      <c r="C12" s="145">
        <v>4</v>
      </c>
      <c r="D12" s="151"/>
      <c r="E12" s="147">
        <v>45679</v>
      </c>
      <c r="F12" s="147">
        <v>45688</v>
      </c>
      <c r="G12" s="148">
        <v>383.78</v>
      </c>
      <c r="H12" s="149">
        <f t="shared" si="2"/>
        <v>10</v>
      </c>
      <c r="I12" s="143"/>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6"/>
      <c r="BM12" s="136"/>
      <c r="BN12" s="136"/>
      <c r="BO12" s="136"/>
      <c r="BP12" s="136"/>
      <c r="BQ12" s="136"/>
      <c r="BR12" s="136"/>
      <c r="BS12" s="136"/>
      <c r="BT12" s="136"/>
      <c r="BU12" s="136"/>
      <c r="BV12" s="136"/>
      <c r="BW12" s="136"/>
      <c r="BX12" s="136"/>
      <c r="BY12" s="136"/>
      <c r="BZ12" s="136"/>
      <c r="CA12" s="136"/>
      <c r="CB12" s="136"/>
      <c r="CC12" s="136"/>
      <c r="CD12" s="136"/>
      <c r="CE12" s="136"/>
      <c r="CF12" s="136"/>
      <c r="CG12" s="136"/>
      <c r="CH12" s="136"/>
      <c r="CI12" s="136"/>
      <c r="CJ12" s="136"/>
      <c r="CK12" s="136"/>
      <c r="CL12" s="136"/>
      <c r="CM12" s="136"/>
      <c r="CN12" s="136"/>
      <c r="CO12" s="136"/>
      <c r="CP12" s="136"/>
      <c r="CQ12" s="136"/>
      <c r="CR12" s="136"/>
      <c r="CS12" s="136"/>
      <c r="CT12" s="136"/>
      <c r="CU12" s="136"/>
      <c r="CV12" s="136"/>
      <c r="CW12" s="136"/>
      <c r="CX12" s="136"/>
      <c r="CY12" s="136"/>
      <c r="CZ12" s="136"/>
      <c r="DA12" s="136"/>
      <c r="DB12" s="136"/>
    </row>
    <row r="13" spans="1:106" ht="33.75" customHeight="1">
      <c r="A13" s="112"/>
      <c r="B13" s="150" t="s">
        <v>613</v>
      </c>
      <c r="C13" s="145">
        <v>5</v>
      </c>
      <c r="D13" s="151"/>
      <c r="E13" s="147">
        <v>45743</v>
      </c>
      <c r="F13" s="147">
        <v>45787</v>
      </c>
      <c r="G13" s="148">
        <v>116646.12</v>
      </c>
      <c r="H13" s="149">
        <f t="shared" si="2"/>
        <v>45</v>
      </c>
      <c r="I13" s="143"/>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6"/>
      <c r="BK13" s="136"/>
      <c r="BL13" s="136"/>
      <c r="BM13" s="136"/>
      <c r="BN13" s="136"/>
      <c r="BO13" s="136"/>
      <c r="BP13" s="136"/>
      <c r="BQ13" s="136"/>
      <c r="BR13" s="136"/>
      <c r="BS13" s="136"/>
      <c r="BT13" s="136"/>
      <c r="BU13" s="136"/>
      <c r="BV13" s="136"/>
      <c r="BW13" s="136"/>
      <c r="BX13" s="136"/>
      <c r="BY13" s="136"/>
      <c r="BZ13" s="136"/>
      <c r="CA13" s="136"/>
      <c r="CB13" s="136"/>
      <c r="CC13" s="136"/>
      <c r="CD13" s="136"/>
      <c r="CE13" s="136"/>
      <c r="CF13" s="136"/>
      <c r="CG13" s="136"/>
      <c r="CH13" s="136"/>
      <c r="CI13" s="136"/>
      <c r="CJ13" s="136"/>
      <c r="CK13" s="136"/>
      <c r="CL13" s="136"/>
      <c r="CM13" s="136"/>
      <c r="CN13" s="136"/>
      <c r="CO13" s="136"/>
      <c r="CP13" s="136"/>
      <c r="CQ13" s="136"/>
      <c r="CR13" s="136"/>
      <c r="CS13" s="136"/>
      <c r="CT13" s="136"/>
      <c r="CU13" s="136"/>
      <c r="CV13" s="136"/>
      <c r="CW13" s="136"/>
      <c r="CX13" s="136"/>
      <c r="CY13" s="136"/>
      <c r="CZ13" s="136"/>
      <c r="DA13" s="136"/>
      <c r="DB13" s="136"/>
    </row>
    <row r="14" spans="1:106" ht="33.75" customHeight="1">
      <c r="A14" s="112"/>
      <c r="B14" s="144" t="s">
        <v>641</v>
      </c>
      <c r="C14" s="145">
        <v>6</v>
      </c>
      <c r="D14" s="151"/>
      <c r="E14" s="147">
        <v>45743</v>
      </c>
      <c r="F14" s="147">
        <v>45802</v>
      </c>
      <c r="G14" s="148">
        <v>628257.06999999995</v>
      </c>
      <c r="H14" s="149">
        <f t="shared" si="2"/>
        <v>60</v>
      </c>
      <c r="I14" s="143"/>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6"/>
      <c r="BD14" s="136"/>
      <c r="BE14" s="136"/>
      <c r="BF14" s="136"/>
      <c r="BG14" s="136"/>
      <c r="BH14" s="136"/>
      <c r="BI14" s="136"/>
      <c r="BJ14" s="136"/>
      <c r="BK14" s="136"/>
      <c r="BL14" s="136"/>
      <c r="BM14" s="136"/>
      <c r="BN14" s="136"/>
      <c r="BO14" s="136"/>
      <c r="BP14" s="136"/>
      <c r="BQ14" s="136"/>
      <c r="BR14" s="136"/>
      <c r="BS14" s="136"/>
      <c r="BT14" s="136"/>
      <c r="BU14" s="136"/>
      <c r="BV14" s="136"/>
      <c r="BW14" s="136"/>
      <c r="BX14" s="136"/>
      <c r="BY14" s="136"/>
      <c r="BZ14" s="136"/>
      <c r="CA14" s="136"/>
      <c r="CB14" s="136"/>
      <c r="CC14" s="136"/>
      <c r="CD14" s="136"/>
      <c r="CE14" s="136"/>
      <c r="CF14" s="136"/>
      <c r="CG14" s="136"/>
      <c r="CH14" s="136"/>
      <c r="CI14" s="136"/>
      <c r="CJ14" s="136"/>
      <c r="CK14" s="136"/>
      <c r="CL14" s="136"/>
      <c r="CM14" s="136"/>
      <c r="CN14" s="136"/>
      <c r="CO14" s="136"/>
      <c r="CP14" s="136"/>
      <c r="CQ14" s="136"/>
      <c r="CR14" s="136"/>
      <c r="CS14" s="136"/>
      <c r="CT14" s="136"/>
      <c r="CU14" s="136"/>
      <c r="CV14" s="136"/>
      <c r="CW14" s="136"/>
      <c r="CX14" s="136"/>
      <c r="CY14" s="136"/>
      <c r="CZ14" s="136"/>
      <c r="DA14" s="136"/>
      <c r="DB14" s="136"/>
    </row>
    <row r="15" spans="1:106" ht="33.75" customHeight="1">
      <c r="A15" s="112"/>
      <c r="B15" s="144" t="s">
        <v>658</v>
      </c>
      <c r="C15" s="145">
        <v>7</v>
      </c>
      <c r="D15" s="151"/>
      <c r="E15" s="147">
        <v>45772</v>
      </c>
      <c r="F15" s="147">
        <v>45811</v>
      </c>
      <c r="G15" s="148">
        <v>12474.67</v>
      </c>
      <c r="H15" s="149">
        <f t="shared" si="2"/>
        <v>40</v>
      </c>
      <c r="I15" s="143"/>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6"/>
      <c r="BD15" s="136"/>
      <c r="BE15" s="136"/>
      <c r="BF15" s="136"/>
      <c r="BG15" s="136"/>
      <c r="BH15" s="136"/>
      <c r="BI15" s="136"/>
      <c r="BJ15" s="136"/>
      <c r="BK15" s="136"/>
      <c r="BL15" s="136"/>
      <c r="BM15" s="136"/>
      <c r="BN15" s="136"/>
      <c r="BO15" s="136"/>
      <c r="BP15" s="136"/>
      <c r="BQ15" s="136"/>
      <c r="BR15" s="136"/>
      <c r="BS15" s="136"/>
      <c r="BT15" s="136"/>
      <c r="BU15" s="136"/>
      <c r="BV15" s="136"/>
      <c r="BW15" s="136"/>
      <c r="BX15" s="136"/>
      <c r="BY15" s="136"/>
      <c r="BZ15" s="136"/>
      <c r="CA15" s="136"/>
      <c r="CB15" s="136"/>
      <c r="CC15" s="136"/>
      <c r="CD15" s="136"/>
      <c r="CE15" s="136"/>
      <c r="CF15" s="136"/>
      <c r="CG15" s="136"/>
      <c r="CH15" s="136"/>
      <c r="CI15" s="136"/>
      <c r="CJ15" s="136"/>
      <c r="CK15" s="136"/>
      <c r="CL15" s="136"/>
      <c r="CM15" s="136"/>
      <c r="CN15" s="136"/>
      <c r="CO15" s="136"/>
      <c r="CP15" s="136"/>
      <c r="CQ15" s="136"/>
      <c r="CR15" s="136"/>
      <c r="CS15" s="136"/>
      <c r="CT15" s="136"/>
      <c r="CU15" s="136"/>
      <c r="CV15" s="136"/>
      <c r="CW15" s="136"/>
      <c r="CX15" s="136"/>
      <c r="CY15" s="136"/>
      <c r="CZ15" s="136"/>
      <c r="DA15" s="136"/>
      <c r="DB15" s="136"/>
    </row>
    <row r="16" spans="1:106" ht="33.75" customHeight="1">
      <c r="A16" s="106" t="s">
        <v>1619</v>
      </c>
      <c r="B16" s="144" t="s">
        <v>751</v>
      </c>
      <c r="C16" s="145">
        <v>8</v>
      </c>
      <c r="D16" s="151"/>
      <c r="E16" s="147">
        <v>45772</v>
      </c>
      <c r="F16" s="147">
        <v>45811</v>
      </c>
      <c r="G16" s="148">
        <v>12451.88</v>
      </c>
      <c r="H16" s="149">
        <f t="shared" si="2"/>
        <v>40</v>
      </c>
      <c r="I16" s="143"/>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6"/>
      <c r="BD16" s="136"/>
      <c r="BE16" s="136"/>
      <c r="BF16" s="136"/>
      <c r="BG16" s="136"/>
      <c r="BH16" s="136"/>
      <c r="BI16" s="136"/>
      <c r="BJ16" s="136"/>
      <c r="BK16" s="136"/>
      <c r="BL16" s="136"/>
      <c r="BM16" s="136"/>
      <c r="BN16" s="136"/>
      <c r="BO16" s="136"/>
      <c r="BP16" s="136"/>
      <c r="BQ16" s="136"/>
      <c r="BR16" s="136"/>
      <c r="BS16" s="136"/>
      <c r="BT16" s="136"/>
      <c r="BU16" s="136"/>
      <c r="BV16" s="136"/>
      <c r="BW16" s="136"/>
      <c r="BX16" s="136"/>
      <c r="BY16" s="136"/>
      <c r="BZ16" s="136"/>
      <c r="CA16" s="136"/>
      <c r="CB16" s="136"/>
      <c r="CC16" s="136"/>
      <c r="CD16" s="136"/>
      <c r="CE16" s="136"/>
      <c r="CF16" s="136"/>
      <c r="CG16" s="136"/>
      <c r="CH16" s="136"/>
      <c r="CI16" s="136"/>
      <c r="CJ16" s="136"/>
      <c r="CK16" s="136"/>
      <c r="CL16" s="136"/>
      <c r="CM16" s="136"/>
      <c r="CN16" s="136"/>
      <c r="CO16" s="136"/>
      <c r="CP16" s="136"/>
      <c r="CQ16" s="136"/>
      <c r="CR16" s="136"/>
      <c r="CS16" s="136"/>
      <c r="CT16" s="136"/>
      <c r="CU16" s="136"/>
      <c r="CV16" s="136"/>
      <c r="CW16" s="136"/>
      <c r="CX16" s="136"/>
      <c r="CY16" s="136"/>
      <c r="CZ16" s="136"/>
      <c r="DA16" s="136"/>
      <c r="DB16" s="136"/>
    </row>
    <row r="17" spans="1:106" ht="33.75" customHeight="1">
      <c r="A17" s="112"/>
      <c r="B17" s="144" t="s">
        <v>841</v>
      </c>
      <c r="C17" s="145">
        <v>9</v>
      </c>
      <c r="D17" s="151"/>
      <c r="E17" s="147">
        <v>45772</v>
      </c>
      <c r="F17" s="147">
        <v>45811</v>
      </c>
      <c r="G17" s="148">
        <v>6265.32</v>
      </c>
      <c r="H17" s="149">
        <f t="shared" si="2"/>
        <v>40</v>
      </c>
      <c r="I17" s="143"/>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6"/>
      <c r="BD17" s="136"/>
      <c r="BE17" s="136"/>
      <c r="BF17" s="136"/>
      <c r="BG17" s="136"/>
      <c r="BH17" s="136"/>
      <c r="BI17" s="136"/>
      <c r="BJ17" s="136"/>
      <c r="BK17" s="136"/>
      <c r="BL17" s="136"/>
      <c r="BM17" s="136"/>
      <c r="BN17" s="136"/>
      <c r="BO17" s="136"/>
      <c r="BP17" s="136"/>
      <c r="BQ17" s="136"/>
      <c r="BR17" s="136"/>
      <c r="BS17" s="136"/>
      <c r="BT17" s="136"/>
      <c r="BU17" s="136"/>
      <c r="BV17" s="136"/>
      <c r="BW17" s="136"/>
      <c r="BX17" s="136"/>
      <c r="BY17" s="136"/>
      <c r="BZ17" s="136"/>
      <c r="CA17" s="136"/>
      <c r="CB17" s="136"/>
      <c r="CC17" s="136"/>
      <c r="CD17" s="136"/>
      <c r="CE17" s="136"/>
      <c r="CF17" s="136"/>
      <c r="CG17" s="136"/>
      <c r="CH17" s="136"/>
      <c r="CI17" s="136"/>
      <c r="CJ17" s="136"/>
      <c r="CK17" s="136"/>
      <c r="CL17" s="136"/>
      <c r="CM17" s="136"/>
      <c r="CN17" s="136"/>
      <c r="CO17" s="136"/>
      <c r="CP17" s="136"/>
      <c r="CQ17" s="136"/>
      <c r="CR17" s="136"/>
      <c r="CS17" s="136"/>
      <c r="CT17" s="136"/>
      <c r="CU17" s="136"/>
      <c r="CV17" s="136"/>
      <c r="CW17" s="136"/>
      <c r="CX17" s="136"/>
      <c r="CY17" s="136"/>
      <c r="CZ17" s="136"/>
      <c r="DA17" s="136"/>
      <c r="DB17" s="136"/>
    </row>
    <row r="18" spans="1:106" ht="33.75" customHeight="1">
      <c r="A18" s="112"/>
      <c r="B18" s="150" t="s">
        <v>859</v>
      </c>
      <c r="C18" s="145">
        <v>10</v>
      </c>
      <c r="D18" s="151"/>
      <c r="E18" s="147">
        <v>45772</v>
      </c>
      <c r="F18" s="147">
        <v>45811</v>
      </c>
      <c r="G18" s="148">
        <v>35947.29</v>
      </c>
      <c r="H18" s="149">
        <f t="shared" si="2"/>
        <v>40</v>
      </c>
      <c r="I18" s="143"/>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6"/>
      <c r="BD18" s="136"/>
      <c r="BE18" s="136"/>
      <c r="BF18" s="136"/>
      <c r="BG18" s="136"/>
      <c r="BH18" s="136"/>
      <c r="BI18" s="136"/>
      <c r="BJ18" s="136"/>
      <c r="BK18" s="136"/>
      <c r="BL18" s="136"/>
      <c r="BM18" s="136"/>
      <c r="BN18" s="136"/>
      <c r="BO18" s="136"/>
      <c r="BP18" s="136"/>
      <c r="BQ18" s="136"/>
      <c r="BR18" s="136"/>
      <c r="BS18" s="136"/>
      <c r="BT18" s="136"/>
      <c r="BU18" s="136"/>
      <c r="BV18" s="136"/>
      <c r="BW18" s="136"/>
      <c r="BX18" s="136"/>
      <c r="BY18" s="136"/>
      <c r="BZ18" s="136"/>
      <c r="CA18" s="136"/>
      <c r="CB18" s="136"/>
      <c r="CC18" s="136"/>
      <c r="CD18" s="136"/>
      <c r="CE18" s="136"/>
      <c r="CF18" s="136"/>
      <c r="CG18" s="136"/>
      <c r="CH18" s="136"/>
      <c r="CI18" s="136"/>
      <c r="CJ18" s="136"/>
      <c r="CK18" s="136"/>
      <c r="CL18" s="136"/>
      <c r="CM18" s="136"/>
      <c r="CN18" s="136"/>
      <c r="CO18" s="136"/>
      <c r="CP18" s="136"/>
      <c r="CQ18" s="136"/>
      <c r="CR18" s="136"/>
      <c r="CS18" s="136"/>
      <c r="CT18" s="136"/>
      <c r="CU18" s="136"/>
      <c r="CV18" s="136"/>
      <c r="CW18" s="136"/>
      <c r="CX18" s="136"/>
      <c r="CY18" s="136"/>
      <c r="CZ18" s="136"/>
      <c r="DA18" s="136"/>
      <c r="DB18" s="136"/>
    </row>
    <row r="19" spans="1:106" ht="33.75" customHeight="1">
      <c r="A19" s="112"/>
      <c r="B19" s="144" t="s">
        <v>903</v>
      </c>
      <c r="C19" s="145">
        <v>11</v>
      </c>
      <c r="D19" s="151"/>
      <c r="E19" s="147">
        <v>45772</v>
      </c>
      <c r="F19" s="147">
        <v>45811</v>
      </c>
      <c r="G19" s="148">
        <v>282783.26</v>
      </c>
      <c r="H19" s="149">
        <f t="shared" si="2"/>
        <v>40</v>
      </c>
      <c r="I19" s="143"/>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c r="BI19" s="136"/>
      <c r="BJ19" s="136"/>
      <c r="BK19" s="136"/>
      <c r="BL19" s="136"/>
      <c r="BM19" s="136"/>
      <c r="BN19" s="136"/>
      <c r="BO19" s="136"/>
      <c r="BP19" s="136"/>
      <c r="BQ19" s="136"/>
      <c r="BR19" s="136"/>
      <c r="BS19" s="136"/>
      <c r="BT19" s="136"/>
      <c r="BU19" s="136"/>
      <c r="BV19" s="136"/>
      <c r="BW19" s="136"/>
      <c r="BX19" s="136"/>
      <c r="BY19" s="136"/>
      <c r="BZ19" s="136"/>
      <c r="CA19" s="136"/>
      <c r="CB19" s="136"/>
      <c r="CC19" s="136"/>
      <c r="CD19" s="136"/>
      <c r="CE19" s="136"/>
      <c r="CF19" s="136"/>
      <c r="CG19" s="136"/>
      <c r="CH19" s="136"/>
      <c r="CI19" s="136"/>
      <c r="CJ19" s="136"/>
      <c r="CK19" s="136"/>
      <c r="CL19" s="136"/>
      <c r="CM19" s="136"/>
      <c r="CN19" s="136"/>
      <c r="CO19" s="136"/>
      <c r="CP19" s="136"/>
      <c r="CQ19" s="136"/>
      <c r="CR19" s="136"/>
      <c r="CS19" s="136"/>
      <c r="CT19" s="136"/>
      <c r="CU19" s="136"/>
      <c r="CV19" s="136"/>
      <c r="CW19" s="136"/>
      <c r="CX19" s="136"/>
      <c r="CY19" s="136"/>
      <c r="CZ19" s="136"/>
      <c r="DA19" s="136"/>
      <c r="DB19" s="136"/>
    </row>
    <row r="20" spans="1:106" ht="33.75" customHeight="1">
      <c r="A20" s="112"/>
      <c r="B20" s="144" t="s">
        <v>1032</v>
      </c>
      <c r="C20" s="145">
        <v>12</v>
      </c>
      <c r="D20" s="151"/>
      <c r="E20" s="147">
        <v>45772</v>
      </c>
      <c r="F20" s="147">
        <v>45811</v>
      </c>
      <c r="G20" s="148">
        <v>44883.87</v>
      </c>
      <c r="H20" s="149">
        <f t="shared" si="2"/>
        <v>40</v>
      </c>
      <c r="I20" s="143"/>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c r="BC20" s="136"/>
      <c r="BD20" s="136"/>
      <c r="BE20" s="136"/>
      <c r="BF20" s="136"/>
      <c r="BG20" s="136"/>
      <c r="BH20" s="136"/>
      <c r="BI20" s="136"/>
      <c r="BJ20" s="136"/>
      <c r="BK20" s="136"/>
      <c r="BL20" s="136"/>
      <c r="BM20" s="136"/>
      <c r="BN20" s="136"/>
      <c r="BO20" s="136"/>
      <c r="BP20" s="136"/>
      <c r="BQ20" s="136"/>
      <c r="BR20" s="136"/>
      <c r="BS20" s="136"/>
      <c r="BT20" s="136"/>
      <c r="BU20" s="136"/>
      <c r="BV20" s="136"/>
      <c r="BW20" s="136"/>
      <c r="BX20" s="136"/>
      <c r="BY20" s="136"/>
      <c r="BZ20" s="136"/>
      <c r="CA20" s="136"/>
      <c r="CB20" s="136"/>
      <c r="CC20" s="136"/>
      <c r="CD20" s="136"/>
      <c r="CE20" s="136"/>
      <c r="CF20" s="136"/>
      <c r="CG20" s="136"/>
      <c r="CH20" s="136"/>
      <c r="CI20" s="136"/>
      <c r="CJ20" s="136"/>
      <c r="CK20" s="136"/>
      <c r="CL20" s="136"/>
      <c r="CM20" s="136"/>
      <c r="CN20" s="136"/>
      <c r="CO20" s="136"/>
      <c r="CP20" s="136"/>
      <c r="CQ20" s="136"/>
      <c r="CR20" s="136"/>
      <c r="CS20" s="136"/>
      <c r="CT20" s="136"/>
      <c r="CU20" s="136"/>
      <c r="CV20" s="136"/>
      <c r="CW20" s="136"/>
      <c r="CX20" s="136"/>
      <c r="CY20" s="136"/>
      <c r="CZ20" s="136"/>
      <c r="DA20" s="136"/>
      <c r="DB20" s="136"/>
    </row>
    <row r="21" spans="1:106" ht="33.75" customHeight="1">
      <c r="A21" s="112"/>
      <c r="B21" s="144" t="s">
        <v>1064</v>
      </c>
      <c r="C21" s="145">
        <v>13</v>
      </c>
      <c r="D21" s="151"/>
      <c r="E21" s="147">
        <v>45772</v>
      </c>
      <c r="F21" s="147">
        <v>45811</v>
      </c>
      <c r="G21" s="148">
        <v>59343.86</v>
      </c>
      <c r="H21" s="149">
        <f t="shared" si="2"/>
        <v>40</v>
      </c>
      <c r="I21" s="143"/>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6"/>
      <c r="AT21" s="136"/>
      <c r="AU21" s="136"/>
      <c r="AV21" s="136"/>
      <c r="AW21" s="136"/>
      <c r="AX21" s="136"/>
      <c r="AY21" s="136"/>
      <c r="AZ21" s="136"/>
      <c r="BA21" s="136"/>
      <c r="BB21" s="136"/>
      <c r="BC21" s="136"/>
      <c r="BD21" s="136"/>
      <c r="BE21" s="136"/>
      <c r="BF21" s="136"/>
      <c r="BG21" s="136"/>
      <c r="BH21" s="136"/>
      <c r="BI21" s="136"/>
      <c r="BJ21" s="136"/>
      <c r="BK21" s="136"/>
      <c r="BL21" s="136"/>
      <c r="BM21" s="136"/>
      <c r="BN21" s="136"/>
      <c r="BO21" s="136"/>
      <c r="BP21" s="136"/>
      <c r="BQ21" s="136"/>
      <c r="BR21" s="136"/>
      <c r="BS21" s="136"/>
      <c r="BT21" s="136"/>
      <c r="BU21" s="136"/>
      <c r="BV21" s="136"/>
      <c r="BW21" s="136"/>
      <c r="BX21" s="136"/>
      <c r="BY21" s="136"/>
      <c r="BZ21" s="136"/>
      <c r="CA21" s="136"/>
      <c r="CB21" s="136"/>
      <c r="CC21" s="136"/>
      <c r="CD21" s="136"/>
      <c r="CE21" s="136"/>
      <c r="CF21" s="136"/>
      <c r="CG21" s="136"/>
      <c r="CH21" s="136"/>
      <c r="CI21" s="136"/>
      <c r="CJ21" s="136"/>
      <c r="CK21" s="136"/>
      <c r="CL21" s="136"/>
      <c r="CM21" s="136"/>
      <c r="CN21" s="136"/>
      <c r="CO21" s="136"/>
      <c r="CP21" s="136"/>
      <c r="CQ21" s="136"/>
      <c r="CR21" s="136"/>
      <c r="CS21" s="136"/>
      <c r="CT21" s="136"/>
      <c r="CU21" s="136"/>
      <c r="CV21" s="136"/>
      <c r="CW21" s="136"/>
      <c r="CX21" s="136"/>
      <c r="CY21" s="136"/>
      <c r="CZ21" s="136"/>
      <c r="DA21" s="136"/>
      <c r="DB21" s="136"/>
    </row>
    <row r="22" spans="1:106" ht="33.75" customHeight="1">
      <c r="A22" s="112"/>
      <c r="B22" s="144" t="s">
        <v>1092</v>
      </c>
      <c r="C22" s="145">
        <v>14</v>
      </c>
      <c r="D22" s="151"/>
      <c r="E22" s="147">
        <v>45797</v>
      </c>
      <c r="F22" s="147">
        <v>45831</v>
      </c>
      <c r="G22" s="148">
        <v>62954.06</v>
      </c>
      <c r="H22" s="149">
        <f t="shared" si="2"/>
        <v>35</v>
      </c>
      <c r="I22" s="143"/>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c r="BC22" s="136"/>
      <c r="BD22" s="136"/>
      <c r="BE22" s="136"/>
      <c r="BF22" s="136"/>
      <c r="BG22" s="136"/>
      <c r="BH22" s="136"/>
      <c r="BI22" s="136"/>
      <c r="BJ22" s="136"/>
      <c r="BK22" s="136"/>
      <c r="BL22" s="136"/>
      <c r="BM22" s="136"/>
      <c r="BN22" s="136"/>
      <c r="BO22" s="136"/>
      <c r="BP22" s="136"/>
      <c r="BQ22" s="136"/>
      <c r="BR22" s="136"/>
      <c r="BS22" s="136"/>
      <c r="BT22" s="136"/>
      <c r="BU22" s="136"/>
      <c r="BV22" s="136"/>
      <c r="BW22" s="136"/>
      <c r="BX22" s="136"/>
      <c r="BY22" s="136"/>
      <c r="BZ22" s="136"/>
      <c r="CA22" s="136"/>
      <c r="CB22" s="136"/>
      <c r="CC22" s="136"/>
      <c r="CD22" s="136"/>
      <c r="CE22" s="136"/>
      <c r="CF22" s="136"/>
      <c r="CG22" s="136"/>
      <c r="CH22" s="136"/>
      <c r="CI22" s="136"/>
      <c r="CJ22" s="136"/>
      <c r="CK22" s="136"/>
      <c r="CL22" s="136"/>
      <c r="CM22" s="136"/>
      <c r="CN22" s="136"/>
      <c r="CO22" s="136"/>
      <c r="CP22" s="136"/>
      <c r="CQ22" s="136"/>
      <c r="CR22" s="136"/>
      <c r="CS22" s="136"/>
      <c r="CT22" s="136"/>
      <c r="CU22" s="136"/>
      <c r="CV22" s="136"/>
      <c r="CW22" s="136"/>
      <c r="CX22" s="136"/>
      <c r="CY22" s="136"/>
      <c r="CZ22" s="136"/>
      <c r="DA22" s="136"/>
      <c r="DB22" s="136"/>
    </row>
    <row r="23" spans="1:106" ht="33.75" customHeight="1">
      <c r="A23" s="112"/>
      <c r="B23" s="144" t="s">
        <v>1116</v>
      </c>
      <c r="C23" s="145">
        <v>15</v>
      </c>
      <c r="D23" s="151"/>
      <c r="E23" s="147">
        <v>45822</v>
      </c>
      <c r="F23" s="147">
        <v>45836</v>
      </c>
      <c r="G23" s="148">
        <v>7266.79</v>
      </c>
      <c r="H23" s="149">
        <f t="shared" si="2"/>
        <v>15</v>
      </c>
      <c r="I23" s="143"/>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c r="BA23" s="136"/>
      <c r="BB23" s="136"/>
      <c r="BC23" s="136"/>
      <c r="BD23" s="136"/>
      <c r="BE23" s="136"/>
      <c r="BF23" s="136"/>
      <c r="BG23" s="136"/>
      <c r="BH23" s="136"/>
      <c r="BI23" s="136"/>
      <c r="BJ23" s="136"/>
      <c r="BK23" s="136"/>
      <c r="BL23" s="136"/>
      <c r="BM23" s="136"/>
      <c r="BN23" s="136"/>
      <c r="BO23" s="136"/>
      <c r="BP23" s="136"/>
      <c r="BQ23" s="136"/>
      <c r="BR23" s="136"/>
      <c r="BS23" s="136"/>
      <c r="BT23" s="136"/>
      <c r="BU23" s="136"/>
      <c r="BV23" s="136"/>
      <c r="BW23" s="136"/>
      <c r="BX23" s="136"/>
      <c r="BY23" s="136"/>
      <c r="BZ23" s="136"/>
      <c r="CA23" s="136"/>
      <c r="CB23" s="136"/>
      <c r="CC23" s="136"/>
      <c r="CD23" s="136"/>
      <c r="CE23" s="136"/>
      <c r="CF23" s="136"/>
      <c r="CG23" s="136"/>
      <c r="CH23" s="136"/>
      <c r="CI23" s="136"/>
      <c r="CJ23" s="136"/>
      <c r="CK23" s="136"/>
      <c r="CL23" s="136"/>
      <c r="CM23" s="136"/>
      <c r="CN23" s="136"/>
      <c r="CO23" s="136"/>
      <c r="CP23" s="136"/>
      <c r="CQ23" s="136"/>
      <c r="CR23" s="136"/>
      <c r="CS23" s="136"/>
      <c r="CT23" s="136"/>
      <c r="CU23" s="136"/>
      <c r="CV23" s="136"/>
      <c r="CW23" s="136"/>
      <c r="CX23" s="136"/>
      <c r="CY23" s="136"/>
      <c r="CZ23" s="136"/>
      <c r="DA23" s="136"/>
      <c r="DB23" s="136"/>
    </row>
    <row r="24" spans="1:106" ht="33.75" customHeight="1">
      <c r="A24" s="112"/>
      <c r="B24" s="144" t="s">
        <v>1138</v>
      </c>
      <c r="C24" s="145">
        <v>16</v>
      </c>
      <c r="D24" s="151"/>
      <c r="E24" s="147">
        <v>45832</v>
      </c>
      <c r="F24" s="147">
        <v>45866</v>
      </c>
      <c r="G24" s="148">
        <v>47519.57</v>
      </c>
      <c r="H24" s="149">
        <f t="shared" si="2"/>
        <v>35</v>
      </c>
      <c r="I24" s="143"/>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6"/>
      <c r="BA24" s="136"/>
      <c r="BB24" s="136"/>
      <c r="BC24" s="136"/>
      <c r="BD24" s="136"/>
      <c r="BE24" s="136"/>
      <c r="BF24" s="136"/>
      <c r="BG24" s="136"/>
      <c r="BH24" s="136"/>
      <c r="BI24" s="136"/>
      <c r="BJ24" s="136"/>
      <c r="BK24" s="136"/>
      <c r="BL24" s="136"/>
      <c r="BM24" s="136"/>
      <c r="BN24" s="136"/>
      <c r="BO24" s="136"/>
      <c r="BP24" s="136"/>
      <c r="BQ24" s="136"/>
      <c r="BR24" s="136"/>
      <c r="BS24" s="136"/>
      <c r="BT24" s="136"/>
      <c r="BU24" s="136"/>
      <c r="BV24" s="136"/>
      <c r="BW24" s="136"/>
      <c r="BX24" s="136"/>
      <c r="BY24" s="136"/>
      <c r="BZ24" s="136"/>
      <c r="CA24" s="136"/>
      <c r="CB24" s="136"/>
      <c r="CC24" s="136"/>
      <c r="CD24" s="136"/>
      <c r="CE24" s="136"/>
      <c r="CF24" s="136"/>
      <c r="CG24" s="136"/>
      <c r="CH24" s="136"/>
      <c r="CI24" s="136"/>
      <c r="CJ24" s="136"/>
      <c r="CK24" s="136"/>
      <c r="CL24" s="136"/>
      <c r="CM24" s="136"/>
      <c r="CN24" s="136"/>
      <c r="CO24" s="136"/>
      <c r="CP24" s="136"/>
      <c r="CQ24" s="136"/>
      <c r="CR24" s="136"/>
      <c r="CS24" s="136"/>
      <c r="CT24" s="136"/>
      <c r="CU24" s="136"/>
      <c r="CV24" s="136"/>
      <c r="CW24" s="136"/>
      <c r="CX24" s="136"/>
      <c r="CY24" s="136"/>
      <c r="CZ24" s="136"/>
      <c r="DA24" s="136"/>
      <c r="DB24" s="136"/>
    </row>
    <row r="25" spans="1:106" ht="33.75" customHeight="1">
      <c r="A25" s="112"/>
      <c r="B25" s="144" t="s">
        <v>1173</v>
      </c>
      <c r="C25" s="145">
        <v>17</v>
      </c>
      <c r="D25" s="151"/>
      <c r="E25" s="147">
        <v>45832</v>
      </c>
      <c r="F25" s="147">
        <v>45851</v>
      </c>
      <c r="G25" s="148">
        <v>67508.53</v>
      </c>
      <c r="H25" s="149">
        <f t="shared" si="2"/>
        <v>20</v>
      </c>
      <c r="I25" s="143"/>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6"/>
      <c r="BB25" s="136"/>
      <c r="BC25" s="136"/>
      <c r="BD25" s="136"/>
      <c r="BE25" s="136"/>
      <c r="BF25" s="136"/>
      <c r="BG25" s="136"/>
      <c r="BH25" s="136"/>
      <c r="BI25" s="136"/>
      <c r="BJ25" s="136"/>
      <c r="BK25" s="136"/>
      <c r="BL25" s="136"/>
      <c r="BM25" s="136"/>
      <c r="BN25" s="136"/>
      <c r="BO25" s="136"/>
      <c r="BP25" s="136"/>
      <c r="BQ25" s="136"/>
      <c r="BR25" s="136"/>
      <c r="BS25" s="136"/>
      <c r="BT25" s="136"/>
      <c r="BU25" s="136"/>
      <c r="BV25" s="136"/>
      <c r="BW25" s="136"/>
      <c r="BX25" s="136"/>
      <c r="BY25" s="136"/>
      <c r="BZ25" s="136"/>
      <c r="CA25" s="136"/>
      <c r="CB25" s="136"/>
      <c r="CC25" s="136"/>
      <c r="CD25" s="136"/>
      <c r="CE25" s="136"/>
      <c r="CF25" s="136"/>
      <c r="CG25" s="136"/>
      <c r="CH25" s="136"/>
      <c r="CI25" s="136"/>
      <c r="CJ25" s="136"/>
      <c r="CK25" s="136"/>
      <c r="CL25" s="136"/>
      <c r="CM25" s="136"/>
      <c r="CN25" s="136"/>
      <c r="CO25" s="136"/>
      <c r="CP25" s="136"/>
      <c r="CQ25" s="136"/>
      <c r="CR25" s="136"/>
      <c r="CS25" s="136"/>
      <c r="CT25" s="136"/>
      <c r="CU25" s="136"/>
      <c r="CV25" s="136"/>
      <c r="CW25" s="136"/>
      <c r="CX25" s="136"/>
      <c r="CY25" s="136"/>
      <c r="CZ25" s="136"/>
      <c r="DA25" s="136"/>
      <c r="DB25" s="136"/>
    </row>
    <row r="26" spans="1:106" ht="33.75" customHeight="1">
      <c r="A26" s="112"/>
      <c r="B26" s="144" t="s">
        <v>1210</v>
      </c>
      <c r="C26" s="145">
        <v>18</v>
      </c>
      <c r="D26" s="151"/>
      <c r="E26" s="147">
        <v>45832</v>
      </c>
      <c r="F26" s="147">
        <v>45861</v>
      </c>
      <c r="G26" s="148">
        <v>13589.25</v>
      </c>
      <c r="H26" s="149">
        <f t="shared" si="2"/>
        <v>30</v>
      </c>
      <c r="I26" s="143"/>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c r="BC26" s="136"/>
      <c r="BD26" s="136"/>
      <c r="BE26" s="136"/>
      <c r="BF26" s="136"/>
      <c r="BG26" s="136"/>
      <c r="BH26" s="136"/>
      <c r="BI26" s="136"/>
      <c r="BJ26" s="136"/>
      <c r="BK26" s="136"/>
      <c r="BL26" s="136"/>
      <c r="BM26" s="136"/>
      <c r="BN26" s="136"/>
      <c r="BO26" s="136"/>
      <c r="BP26" s="136"/>
      <c r="BQ26" s="136"/>
      <c r="BR26" s="136"/>
      <c r="BS26" s="136"/>
      <c r="BT26" s="136"/>
      <c r="BU26" s="136"/>
      <c r="BV26" s="136"/>
      <c r="BW26" s="136"/>
      <c r="BX26" s="136"/>
      <c r="BY26" s="136"/>
      <c r="BZ26" s="136"/>
      <c r="CA26" s="136"/>
      <c r="CB26" s="136"/>
      <c r="CC26" s="136"/>
      <c r="CD26" s="136"/>
      <c r="CE26" s="136"/>
      <c r="CF26" s="136"/>
      <c r="CG26" s="136"/>
      <c r="CH26" s="136"/>
      <c r="CI26" s="136"/>
      <c r="CJ26" s="136"/>
      <c r="CK26" s="136"/>
      <c r="CL26" s="136"/>
      <c r="CM26" s="136"/>
      <c r="CN26" s="136"/>
      <c r="CO26" s="136"/>
      <c r="CP26" s="136"/>
      <c r="CQ26" s="136"/>
      <c r="CR26" s="136"/>
      <c r="CS26" s="136"/>
      <c r="CT26" s="136"/>
      <c r="CU26" s="136"/>
      <c r="CV26" s="136"/>
      <c r="CW26" s="136"/>
      <c r="CX26" s="136"/>
      <c r="CY26" s="136"/>
      <c r="CZ26" s="136"/>
      <c r="DA26" s="136"/>
      <c r="DB26" s="136"/>
    </row>
    <row r="27" spans="1:106" ht="33.75" customHeight="1">
      <c r="A27" s="112"/>
      <c r="B27" s="144" t="s">
        <v>1225</v>
      </c>
      <c r="C27" s="145">
        <v>19</v>
      </c>
      <c r="D27" s="151"/>
      <c r="E27" s="147">
        <v>45832</v>
      </c>
      <c r="F27" s="147">
        <v>45861</v>
      </c>
      <c r="G27" s="148">
        <v>22543.88</v>
      </c>
      <c r="H27" s="149">
        <f t="shared" si="2"/>
        <v>30</v>
      </c>
      <c r="I27" s="143"/>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c r="BC27" s="136"/>
      <c r="BD27" s="136"/>
      <c r="BE27" s="136"/>
      <c r="BF27" s="136"/>
      <c r="BG27" s="136"/>
      <c r="BH27" s="136"/>
      <c r="BI27" s="136"/>
      <c r="BJ27" s="136"/>
      <c r="BK27" s="136"/>
      <c r="BL27" s="136"/>
      <c r="BM27" s="136"/>
      <c r="BN27" s="136"/>
      <c r="BO27" s="136"/>
      <c r="BP27" s="136"/>
      <c r="BQ27" s="136"/>
      <c r="BR27" s="136"/>
      <c r="BS27" s="136"/>
      <c r="BT27" s="136"/>
      <c r="BU27" s="136"/>
      <c r="BV27" s="136"/>
      <c r="BW27" s="136"/>
      <c r="BX27" s="136"/>
      <c r="BY27" s="136"/>
      <c r="BZ27" s="136"/>
      <c r="CA27" s="136"/>
      <c r="CB27" s="136"/>
      <c r="CC27" s="136"/>
      <c r="CD27" s="136"/>
      <c r="CE27" s="136"/>
      <c r="CF27" s="136"/>
      <c r="CG27" s="136"/>
      <c r="CH27" s="136"/>
      <c r="CI27" s="136"/>
      <c r="CJ27" s="136"/>
      <c r="CK27" s="136"/>
      <c r="CL27" s="136"/>
      <c r="CM27" s="136"/>
      <c r="CN27" s="136"/>
      <c r="CO27" s="136"/>
      <c r="CP27" s="136"/>
      <c r="CQ27" s="136"/>
      <c r="CR27" s="136"/>
      <c r="CS27" s="136"/>
      <c r="CT27" s="136"/>
      <c r="CU27" s="136"/>
      <c r="CV27" s="136"/>
      <c r="CW27" s="136"/>
      <c r="CX27" s="136"/>
      <c r="CY27" s="136"/>
      <c r="CZ27" s="136"/>
      <c r="DA27" s="136"/>
      <c r="DB27" s="136"/>
    </row>
    <row r="28" spans="1:106" ht="33.75" customHeight="1">
      <c r="A28" s="112"/>
      <c r="B28" s="144" t="s">
        <v>1244</v>
      </c>
      <c r="C28" s="145">
        <v>20</v>
      </c>
      <c r="D28" s="151"/>
      <c r="E28" s="147">
        <v>45832</v>
      </c>
      <c r="F28" s="147">
        <v>45866</v>
      </c>
      <c r="G28" s="148">
        <v>14412.73</v>
      </c>
      <c r="H28" s="149">
        <f t="shared" si="2"/>
        <v>35</v>
      </c>
      <c r="I28" s="143"/>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c r="BC28" s="136"/>
      <c r="BD28" s="136"/>
      <c r="BE28" s="136"/>
      <c r="BF28" s="136"/>
      <c r="BG28" s="136"/>
      <c r="BH28" s="136"/>
      <c r="BI28" s="136"/>
      <c r="BJ28" s="136"/>
      <c r="BK28" s="136"/>
      <c r="BL28" s="136"/>
      <c r="BM28" s="136"/>
      <c r="BN28" s="136"/>
      <c r="BO28" s="136"/>
      <c r="BP28" s="136"/>
      <c r="BQ28" s="136"/>
      <c r="BR28" s="136"/>
      <c r="BS28" s="136"/>
      <c r="BT28" s="136"/>
      <c r="BU28" s="136"/>
      <c r="BV28" s="136"/>
      <c r="BW28" s="136"/>
      <c r="BX28" s="136"/>
      <c r="BY28" s="136"/>
      <c r="BZ28" s="136"/>
      <c r="CA28" s="136"/>
      <c r="CB28" s="136"/>
      <c r="CC28" s="136"/>
      <c r="CD28" s="136"/>
      <c r="CE28" s="136"/>
      <c r="CF28" s="136"/>
      <c r="CG28" s="136"/>
      <c r="CH28" s="136"/>
      <c r="CI28" s="136"/>
      <c r="CJ28" s="136"/>
      <c r="CK28" s="136"/>
      <c r="CL28" s="136"/>
      <c r="CM28" s="136"/>
      <c r="CN28" s="136"/>
      <c r="CO28" s="136"/>
      <c r="CP28" s="136"/>
      <c r="CQ28" s="136"/>
      <c r="CR28" s="136"/>
      <c r="CS28" s="136"/>
      <c r="CT28" s="136"/>
      <c r="CU28" s="136"/>
      <c r="CV28" s="136"/>
      <c r="CW28" s="136"/>
      <c r="CX28" s="136"/>
      <c r="CY28" s="136"/>
      <c r="CZ28" s="136"/>
      <c r="DA28" s="136"/>
      <c r="DB28" s="136"/>
    </row>
    <row r="29" spans="1:106" ht="33.75" customHeight="1">
      <c r="A29" s="112"/>
      <c r="B29" s="150" t="s">
        <v>1192</v>
      </c>
      <c r="C29" s="145">
        <v>21</v>
      </c>
      <c r="D29" s="151"/>
      <c r="E29" s="147">
        <v>45837</v>
      </c>
      <c r="F29" s="147">
        <v>45861</v>
      </c>
      <c r="G29" s="148">
        <v>5488.09</v>
      </c>
      <c r="H29" s="149">
        <f t="shared" si="2"/>
        <v>25</v>
      </c>
      <c r="I29" s="143"/>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c r="BC29" s="136"/>
      <c r="BD29" s="136"/>
      <c r="BE29" s="136"/>
      <c r="BF29" s="136"/>
      <c r="BG29" s="136"/>
      <c r="BH29" s="136"/>
      <c r="BI29" s="136"/>
      <c r="BJ29" s="136"/>
      <c r="BK29" s="136"/>
      <c r="BL29" s="136"/>
      <c r="BM29" s="136"/>
      <c r="BN29" s="136"/>
      <c r="BO29" s="136"/>
      <c r="BP29" s="136"/>
      <c r="BQ29" s="136"/>
      <c r="BR29" s="136"/>
      <c r="BS29" s="136"/>
      <c r="BT29" s="136"/>
      <c r="BU29" s="136"/>
      <c r="BV29" s="136"/>
      <c r="BW29" s="136"/>
      <c r="BX29" s="136"/>
      <c r="BY29" s="136"/>
      <c r="BZ29" s="136"/>
      <c r="CA29" s="136"/>
      <c r="CB29" s="136"/>
      <c r="CC29" s="136"/>
      <c r="CD29" s="136"/>
      <c r="CE29" s="136"/>
      <c r="CF29" s="136"/>
      <c r="CG29" s="136"/>
      <c r="CH29" s="136"/>
      <c r="CI29" s="136"/>
      <c r="CJ29" s="136"/>
      <c r="CK29" s="136"/>
      <c r="CL29" s="136"/>
      <c r="CM29" s="136"/>
      <c r="CN29" s="136"/>
      <c r="CO29" s="136"/>
      <c r="CP29" s="136"/>
      <c r="CQ29" s="136"/>
      <c r="CR29" s="136"/>
      <c r="CS29" s="136"/>
      <c r="CT29" s="136"/>
      <c r="CU29" s="136"/>
      <c r="CV29" s="136"/>
      <c r="CW29" s="136"/>
      <c r="CX29" s="136"/>
      <c r="CY29" s="136"/>
      <c r="CZ29" s="136"/>
      <c r="DA29" s="136"/>
      <c r="DB29" s="136"/>
    </row>
    <row r="30" spans="1:106" ht="33.75" customHeight="1">
      <c r="A30" s="112"/>
      <c r="B30" s="150" t="s">
        <v>1197</v>
      </c>
      <c r="C30" s="145">
        <v>22</v>
      </c>
      <c r="D30" s="151"/>
      <c r="E30" s="147">
        <v>45837</v>
      </c>
      <c r="F30" s="147">
        <v>45861</v>
      </c>
      <c r="G30" s="148">
        <v>64861.14</v>
      </c>
      <c r="H30" s="149">
        <f t="shared" si="2"/>
        <v>25</v>
      </c>
      <c r="I30" s="143"/>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c r="BC30" s="136"/>
      <c r="BD30" s="136"/>
      <c r="BE30" s="136"/>
      <c r="BF30" s="136"/>
      <c r="BG30" s="136"/>
      <c r="BH30" s="136"/>
      <c r="BI30" s="136"/>
      <c r="BJ30" s="136"/>
      <c r="BK30" s="136"/>
      <c r="BL30" s="136"/>
      <c r="BM30" s="136"/>
      <c r="BN30" s="136"/>
      <c r="BO30" s="136"/>
      <c r="BP30" s="136"/>
      <c r="BQ30" s="136"/>
      <c r="BR30" s="136"/>
      <c r="BS30" s="136"/>
      <c r="BT30" s="136"/>
      <c r="BU30" s="136"/>
      <c r="BV30" s="136"/>
      <c r="BW30" s="136"/>
      <c r="BX30" s="136"/>
      <c r="BY30" s="136"/>
      <c r="BZ30" s="136"/>
      <c r="CA30" s="136"/>
      <c r="CB30" s="136"/>
      <c r="CC30" s="136"/>
      <c r="CD30" s="136"/>
      <c r="CE30" s="136"/>
      <c r="CF30" s="136"/>
      <c r="CG30" s="136"/>
      <c r="CH30" s="136"/>
      <c r="CI30" s="136"/>
      <c r="CJ30" s="136"/>
      <c r="CK30" s="136"/>
      <c r="CL30" s="136"/>
      <c r="CM30" s="136"/>
      <c r="CN30" s="136"/>
      <c r="CO30" s="136"/>
      <c r="CP30" s="136"/>
      <c r="CQ30" s="136"/>
      <c r="CR30" s="136"/>
      <c r="CS30" s="136"/>
      <c r="CT30" s="136"/>
      <c r="CU30" s="136"/>
      <c r="CV30" s="136"/>
      <c r="CW30" s="136"/>
      <c r="CX30" s="136"/>
      <c r="CY30" s="136"/>
      <c r="CZ30" s="136"/>
      <c r="DA30" s="136"/>
      <c r="DB30" s="136"/>
    </row>
    <row r="31" spans="1:106" ht="33.75" customHeight="1">
      <c r="A31" s="112"/>
      <c r="B31" s="144" t="s">
        <v>1379</v>
      </c>
      <c r="C31" s="145">
        <v>23</v>
      </c>
      <c r="D31" s="151"/>
      <c r="E31" s="147">
        <v>45837</v>
      </c>
      <c r="F31" s="147">
        <v>45861</v>
      </c>
      <c r="G31" s="148">
        <v>13845.26</v>
      </c>
      <c r="H31" s="149">
        <f t="shared" si="2"/>
        <v>25</v>
      </c>
      <c r="I31" s="143"/>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row>
    <row r="32" spans="1:106" ht="33.75" customHeight="1">
      <c r="A32" s="106"/>
      <c r="B32" s="144" t="s">
        <v>1395</v>
      </c>
      <c r="C32" s="145">
        <v>24</v>
      </c>
      <c r="D32" s="151"/>
      <c r="E32" s="147">
        <v>45862</v>
      </c>
      <c r="F32" s="147">
        <v>45871</v>
      </c>
      <c r="G32" s="148">
        <v>34303.949999999997</v>
      </c>
      <c r="H32" s="149">
        <f t="shared" si="2"/>
        <v>10</v>
      </c>
      <c r="I32" s="143"/>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6"/>
      <c r="BE32" s="136"/>
      <c r="BF32" s="136"/>
      <c r="BG32" s="136"/>
      <c r="BH32" s="136"/>
      <c r="BI32" s="136"/>
      <c r="BJ32" s="136"/>
      <c r="BK32" s="136"/>
      <c r="BL32" s="136"/>
      <c r="BM32" s="136"/>
      <c r="BN32" s="136"/>
      <c r="BO32" s="136"/>
      <c r="BP32" s="136"/>
      <c r="BQ32" s="136"/>
      <c r="BR32" s="136"/>
      <c r="BS32" s="136"/>
      <c r="BT32" s="136"/>
      <c r="BU32" s="136"/>
      <c r="BV32" s="136"/>
      <c r="BW32" s="136"/>
      <c r="BX32" s="136"/>
      <c r="BY32" s="136"/>
      <c r="BZ32" s="136"/>
      <c r="CA32" s="136"/>
      <c r="CB32" s="136"/>
      <c r="CC32" s="136"/>
      <c r="CD32" s="136"/>
      <c r="CE32" s="136"/>
      <c r="CF32" s="136"/>
      <c r="CG32" s="136"/>
      <c r="CH32" s="136"/>
      <c r="CI32" s="136"/>
      <c r="CJ32" s="136"/>
      <c r="CK32" s="136"/>
      <c r="CL32" s="136"/>
      <c r="CM32" s="136"/>
      <c r="CN32" s="136"/>
      <c r="CO32" s="136"/>
      <c r="CP32" s="136"/>
      <c r="CQ32" s="136"/>
      <c r="CR32" s="136"/>
      <c r="CS32" s="136"/>
      <c r="CT32" s="136"/>
      <c r="CU32" s="136"/>
      <c r="CV32" s="136"/>
      <c r="CW32" s="136"/>
      <c r="CX32" s="136"/>
      <c r="CY32" s="136"/>
      <c r="CZ32" s="136"/>
      <c r="DA32" s="136"/>
      <c r="DB32" s="136"/>
    </row>
    <row r="33" spans="1:106" ht="33.75" customHeight="1">
      <c r="A33" s="106"/>
      <c r="B33" s="144" t="s">
        <v>1435</v>
      </c>
      <c r="C33" s="145">
        <v>25</v>
      </c>
      <c r="D33" s="151"/>
      <c r="E33" s="147">
        <v>45867</v>
      </c>
      <c r="F33" s="147">
        <v>45876</v>
      </c>
      <c r="G33" s="148">
        <v>5001.3100000000004</v>
      </c>
      <c r="H33" s="149">
        <f t="shared" si="2"/>
        <v>10</v>
      </c>
      <c r="I33" s="143"/>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row>
    <row r="34" spans="1:106" ht="33.75" customHeight="1">
      <c r="A34" s="112"/>
      <c r="B34" s="144" t="s">
        <v>1457</v>
      </c>
      <c r="C34" s="145">
        <v>26</v>
      </c>
      <c r="D34" s="151"/>
      <c r="E34" s="147">
        <v>45868</v>
      </c>
      <c r="F34" s="147">
        <v>45934</v>
      </c>
      <c r="G34" s="148">
        <v>228212.51</v>
      </c>
      <c r="H34" s="149">
        <f t="shared" si="2"/>
        <v>67</v>
      </c>
      <c r="I34" s="143"/>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row>
    <row r="35" spans="1:106" ht="33.75" customHeight="1">
      <c r="A35" s="112"/>
      <c r="B35" s="144" t="s">
        <v>1493</v>
      </c>
      <c r="C35" s="145">
        <v>27</v>
      </c>
      <c r="D35" s="151"/>
      <c r="E35" s="147">
        <v>45931</v>
      </c>
      <c r="F35" s="147">
        <v>45934</v>
      </c>
      <c r="G35" s="148">
        <v>1400</v>
      </c>
      <c r="H35" s="149">
        <f t="shared" si="2"/>
        <v>4</v>
      </c>
      <c r="I35" s="143"/>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row>
    <row r="36" spans="1:106" ht="33.75" customHeight="1">
      <c r="A36" s="106"/>
      <c r="B36" s="150" t="s">
        <v>1498</v>
      </c>
      <c r="C36" s="145">
        <v>28</v>
      </c>
      <c r="D36" s="146"/>
      <c r="E36" s="147">
        <v>45635</v>
      </c>
      <c r="F36" s="147">
        <v>45934</v>
      </c>
      <c r="G36" s="148">
        <v>19250</v>
      </c>
      <c r="H36" s="149">
        <f t="shared" si="2"/>
        <v>300</v>
      </c>
      <c r="I36" s="143"/>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row>
    <row r="37" spans="1:106" ht="33.75" customHeight="1">
      <c r="A37" s="106"/>
      <c r="B37" s="150" t="s">
        <v>1507</v>
      </c>
      <c r="C37" s="145">
        <v>29</v>
      </c>
      <c r="D37" s="151"/>
      <c r="E37" s="147">
        <v>45635</v>
      </c>
      <c r="F37" s="147">
        <v>45934</v>
      </c>
      <c r="G37" s="148">
        <v>107.7</v>
      </c>
      <c r="H37" s="149">
        <f t="shared" si="2"/>
        <v>300</v>
      </c>
      <c r="I37" s="143"/>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row>
    <row r="38" spans="1:106" ht="33.75" customHeight="1">
      <c r="A38" s="106"/>
      <c r="B38" s="144" t="s">
        <v>1511</v>
      </c>
      <c r="C38" s="145">
        <v>30</v>
      </c>
      <c r="D38" s="151"/>
      <c r="E38" s="147">
        <v>45635</v>
      </c>
      <c r="F38" s="147">
        <v>45934</v>
      </c>
      <c r="G38" s="148">
        <v>8559.4</v>
      </c>
      <c r="H38" s="149">
        <f t="shared" si="2"/>
        <v>300</v>
      </c>
      <c r="I38" s="143"/>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row>
    <row r="39" spans="1:106" ht="33.75" customHeight="1">
      <c r="A39" s="112"/>
      <c r="B39" s="144" t="s">
        <v>1528</v>
      </c>
      <c r="C39" s="145">
        <v>31</v>
      </c>
      <c r="D39" s="151"/>
      <c r="E39" s="147">
        <v>45635</v>
      </c>
      <c r="F39" s="147">
        <v>45934</v>
      </c>
      <c r="G39" s="148">
        <v>33868.28</v>
      </c>
      <c r="H39" s="149">
        <f t="shared" si="2"/>
        <v>300</v>
      </c>
      <c r="I39" s="143"/>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row>
    <row r="40" spans="1:106" ht="30" customHeight="1">
      <c r="A40" s="112"/>
      <c r="C40" s="114"/>
      <c r="D40" s="115"/>
      <c r="E40" s="116"/>
    </row>
    <row r="41" spans="1:106" ht="30" customHeight="1">
      <c r="A41" s="112"/>
      <c r="C41" s="114"/>
      <c r="D41" s="115"/>
      <c r="E41" s="116"/>
    </row>
    <row r="42" spans="1:106" ht="30" customHeight="1">
      <c r="A42" s="112"/>
      <c r="C42" s="114"/>
      <c r="D42" s="115"/>
      <c r="E42" s="116"/>
    </row>
    <row r="43" spans="1:106" ht="30" customHeight="1">
      <c r="A43" s="112"/>
      <c r="C43" s="114"/>
      <c r="D43" s="115"/>
      <c r="E43" s="116"/>
    </row>
    <row r="44" spans="1:106" ht="30" customHeight="1">
      <c r="A44" s="112"/>
      <c r="C44" s="114"/>
      <c r="D44" s="115"/>
      <c r="E44" s="116"/>
    </row>
    <row r="45" spans="1:106" ht="30" customHeight="1">
      <c r="A45" s="112"/>
      <c r="C45" s="114"/>
      <c r="D45" s="115"/>
      <c r="E45" s="116"/>
    </row>
    <row r="46" spans="1:106" ht="30" customHeight="1">
      <c r="A46" s="112"/>
      <c r="C46" s="114"/>
      <c r="D46" s="115"/>
      <c r="E46" s="116"/>
    </row>
    <row r="47" spans="1:106" ht="30" customHeight="1">
      <c r="A47" s="112"/>
      <c r="C47" s="114"/>
      <c r="D47" s="115"/>
      <c r="E47" s="116"/>
    </row>
    <row r="48" spans="1:106" ht="30" customHeight="1">
      <c r="A48" s="112"/>
      <c r="C48" s="114"/>
      <c r="D48" s="115"/>
      <c r="E48" s="116"/>
    </row>
    <row r="49" spans="1:5" ht="30" customHeight="1">
      <c r="A49" s="112"/>
      <c r="C49" s="114"/>
      <c r="D49" s="115"/>
      <c r="E49" s="116"/>
    </row>
    <row r="50" spans="1:5" ht="30" customHeight="1">
      <c r="A50" s="112"/>
      <c r="C50" s="114"/>
      <c r="D50" s="115"/>
      <c r="E50" s="116"/>
    </row>
    <row r="51" spans="1:5" ht="30" customHeight="1">
      <c r="A51" s="112"/>
      <c r="C51" s="114"/>
      <c r="D51" s="115"/>
      <c r="E51" s="116"/>
    </row>
    <row r="52" spans="1:5" ht="30" customHeight="1">
      <c r="A52" s="112"/>
      <c r="C52" s="114"/>
      <c r="D52" s="115"/>
      <c r="E52" s="116"/>
    </row>
    <row r="53" spans="1:5" ht="30" customHeight="1">
      <c r="A53" s="112"/>
      <c r="C53" s="114"/>
      <c r="D53" s="115"/>
      <c r="E53" s="116"/>
    </row>
    <row r="54" spans="1:5" ht="30" customHeight="1">
      <c r="A54" s="112"/>
      <c r="C54" s="114"/>
      <c r="D54" s="115"/>
      <c r="E54" s="116"/>
    </row>
    <row r="55" spans="1:5" ht="30" customHeight="1">
      <c r="A55" s="112"/>
      <c r="C55" s="114"/>
      <c r="D55" s="115"/>
      <c r="E55" s="116"/>
    </row>
    <row r="56" spans="1:5" ht="30" customHeight="1">
      <c r="A56" s="112"/>
      <c r="C56" s="114"/>
      <c r="D56" s="115"/>
      <c r="E56" s="116"/>
    </row>
    <row r="57" spans="1:5" ht="30" customHeight="1">
      <c r="A57" s="112"/>
      <c r="C57" s="114"/>
      <c r="D57" s="115"/>
      <c r="E57" s="116"/>
    </row>
    <row r="58" spans="1:5" ht="30" customHeight="1">
      <c r="A58" s="112"/>
      <c r="C58" s="114"/>
      <c r="D58" s="115"/>
      <c r="E58" s="116"/>
    </row>
    <row r="59" spans="1:5" ht="30" customHeight="1">
      <c r="A59" s="112"/>
      <c r="C59" s="114"/>
      <c r="D59" s="115"/>
      <c r="E59" s="116"/>
    </row>
    <row r="60" spans="1:5" ht="30" customHeight="1">
      <c r="A60" s="112"/>
      <c r="C60" s="114"/>
      <c r="D60" s="115"/>
      <c r="E60" s="116"/>
    </row>
    <row r="61" spans="1:5" ht="30" customHeight="1">
      <c r="A61" s="112"/>
      <c r="C61" s="114"/>
      <c r="D61" s="115"/>
      <c r="E61" s="116"/>
    </row>
    <row r="62" spans="1:5" ht="30" customHeight="1">
      <c r="A62" s="112"/>
      <c r="C62" s="114"/>
      <c r="D62" s="115"/>
      <c r="E62" s="116"/>
    </row>
    <row r="63" spans="1:5" ht="30" customHeight="1">
      <c r="A63" s="112"/>
      <c r="C63" s="114"/>
      <c r="D63" s="115"/>
      <c r="E63" s="116"/>
    </row>
    <row r="64" spans="1:5" ht="30" customHeight="1">
      <c r="A64" s="112"/>
      <c r="C64" s="114"/>
      <c r="D64" s="115"/>
      <c r="E64" s="116"/>
    </row>
    <row r="65" spans="1:5" ht="30" customHeight="1">
      <c r="A65" s="112"/>
      <c r="C65" s="114"/>
      <c r="D65" s="115"/>
      <c r="E65" s="116"/>
    </row>
    <row r="66" spans="1:5" ht="30" customHeight="1">
      <c r="A66" s="112"/>
      <c r="C66" s="114"/>
      <c r="D66" s="115"/>
      <c r="E66" s="116"/>
    </row>
    <row r="67" spans="1:5" ht="30" customHeight="1">
      <c r="A67" s="112"/>
      <c r="C67" s="114"/>
      <c r="D67" s="115"/>
      <c r="E67" s="116"/>
    </row>
    <row r="68" spans="1:5" ht="30" customHeight="1">
      <c r="A68" s="112"/>
      <c r="C68" s="114"/>
      <c r="D68" s="115"/>
      <c r="E68" s="116"/>
    </row>
    <row r="69" spans="1:5" ht="30" customHeight="1">
      <c r="A69" s="112"/>
      <c r="C69" s="114"/>
      <c r="D69" s="115"/>
      <c r="E69" s="116"/>
    </row>
    <row r="70" spans="1:5" ht="30" customHeight="1">
      <c r="A70" s="112"/>
      <c r="C70" s="114"/>
      <c r="D70" s="115"/>
      <c r="E70" s="116"/>
    </row>
    <row r="71" spans="1:5" ht="30" customHeight="1">
      <c r="A71" s="112"/>
      <c r="C71" s="114"/>
      <c r="D71" s="115"/>
      <c r="E71" s="116"/>
    </row>
    <row r="72" spans="1:5" ht="30" customHeight="1">
      <c r="A72" s="112"/>
      <c r="C72" s="114"/>
      <c r="D72" s="115"/>
      <c r="E72" s="116"/>
    </row>
    <row r="73" spans="1:5" ht="30" customHeight="1">
      <c r="A73" s="112"/>
      <c r="C73" s="114"/>
      <c r="D73" s="115"/>
      <c r="E73" s="116"/>
    </row>
    <row r="74" spans="1:5" ht="30" customHeight="1">
      <c r="A74" s="112"/>
      <c r="C74" s="114"/>
      <c r="D74" s="115"/>
      <c r="E74" s="116"/>
    </row>
    <row r="75" spans="1:5" ht="30" customHeight="1">
      <c r="A75" s="112"/>
      <c r="C75" s="114"/>
      <c r="D75" s="115"/>
      <c r="E75" s="116"/>
    </row>
    <row r="76" spans="1:5" ht="30" customHeight="1">
      <c r="A76" s="112"/>
      <c r="C76" s="114"/>
      <c r="D76" s="115"/>
      <c r="E76" s="116"/>
    </row>
    <row r="77" spans="1:5" ht="30" customHeight="1">
      <c r="A77" s="112"/>
      <c r="C77" s="114"/>
      <c r="D77" s="115"/>
      <c r="E77" s="116"/>
    </row>
    <row r="78" spans="1:5" ht="30" customHeight="1">
      <c r="A78" s="112"/>
      <c r="C78" s="114"/>
      <c r="D78" s="115"/>
      <c r="E78" s="116"/>
    </row>
    <row r="79" spans="1:5" ht="30" customHeight="1">
      <c r="A79" s="112"/>
      <c r="C79" s="114"/>
      <c r="D79" s="115"/>
      <c r="E79" s="116"/>
    </row>
    <row r="80" spans="1:5" ht="30" customHeight="1">
      <c r="A80" s="112"/>
      <c r="C80" s="114"/>
      <c r="D80" s="115"/>
      <c r="E80" s="116"/>
    </row>
    <row r="81" spans="1:5" ht="30" customHeight="1">
      <c r="A81" s="112"/>
      <c r="C81" s="114"/>
      <c r="D81" s="115"/>
      <c r="E81" s="116"/>
    </row>
    <row r="82" spans="1:5" ht="30" customHeight="1">
      <c r="A82" s="112"/>
      <c r="C82" s="114"/>
      <c r="D82" s="115"/>
      <c r="E82" s="116"/>
    </row>
    <row r="83" spans="1:5" ht="30" customHeight="1">
      <c r="A83" s="112"/>
      <c r="C83" s="114"/>
      <c r="D83" s="115"/>
      <c r="E83" s="116"/>
    </row>
    <row r="84" spans="1:5" ht="30" customHeight="1">
      <c r="A84" s="112"/>
      <c r="C84" s="114"/>
      <c r="D84" s="115"/>
      <c r="E84" s="116"/>
    </row>
    <row r="85" spans="1:5" ht="30" customHeight="1">
      <c r="A85" s="112"/>
      <c r="C85" s="114"/>
      <c r="D85" s="115"/>
      <c r="E85" s="116"/>
    </row>
    <row r="86" spans="1:5" ht="30" customHeight="1">
      <c r="A86" s="112"/>
      <c r="C86" s="114"/>
      <c r="D86" s="115"/>
      <c r="E86" s="116"/>
    </row>
    <row r="87" spans="1:5" ht="30" customHeight="1">
      <c r="A87" s="112"/>
      <c r="C87" s="114"/>
      <c r="D87" s="115"/>
      <c r="E87" s="116"/>
    </row>
    <row r="88" spans="1:5" ht="30" customHeight="1">
      <c r="A88" s="112"/>
      <c r="C88" s="114"/>
      <c r="D88" s="115"/>
      <c r="E88" s="116"/>
    </row>
    <row r="89" spans="1:5" ht="30" customHeight="1">
      <c r="A89" s="112"/>
      <c r="C89" s="114"/>
      <c r="D89" s="115"/>
      <c r="E89" s="116"/>
    </row>
    <row r="90" spans="1:5" ht="30" customHeight="1">
      <c r="A90" s="112"/>
      <c r="C90" s="114"/>
      <c r="D90" s="115"/>
      <c r="E90" s="116"/>
    </row>
    <row r="91" spans="1:5" ht="30" customHeight="1">
      <c r="A91" s="112"/>
      <c r="C91" s="114"/>
      <c r="D91" s="115"/>
      <c r="E91" s="116"/>
    </row>
    <row r="92" spans="1:5" ht="30" customHeight="1">
      <c r="A92" s="112"/>
      <c r="C92" s="114"/>
      <c r="D92" s="115"/>
      <c r="E92" s="116"/>
    </row>
    <row r="93" spans="1:5" ht="30" customHeight="1">
      <c r="A93" s="112"/>
      <c r="C93" s="114"/>
      <c r="D93" s="115"/>
      <c r="E93" s="116"/>
    </row>
    <row r="94" spans="1:5" ht="30" customHeight="1">
      <c r="A94" s="112"/>
      <c r="C94" s="114"/>
      <c r="D94" s="115"/>
      <c r="E94" s="116"/>
    </row>
    <row r="95" spans="1:5" ht="30" customHeight="1">
      <c r="A95" s="112"/>
      <c r="C95" s="114"/>
      <c r="D95" s="115"/>
      <c r="E95" s="116"/>
    </row>
    <row r="96" spans="1:5" ht="30" customHeight="1">
      <c r="A96" s="112"/>
      <c r="C96" s="114"/>
      <c r="D96" s="115"/>
      <c r="E96" s="116"/>
    </row>
    <row r="97" spans="1:5" ht="30" customHeight="1">
      <c r="A97" s="112"/>
      <c r="C97" s="114"/>
      <c r="D97" s="115"/>
      <c r="E97" s="116"/>
    </row>
    <row r="98" spans="1:5" ht="30" customHeight="1">
      <c r="A98" s="112"/>
      <c r="C98" s="114"/>
      <c r="D98" s="115"/>
      <c r="E98" s="116"/>
    </row>
    <row r="99" spans="1:5" ht="30" customHeight="1">
      <c r="A99" s="112"/>
      <c r="C99" s="114"/>
      <c r="D99" s="115"/>
      <c r="E99" s="116"/>
    </row>
    <row r="100" spans="1:5" ht="30" customHeight="1">
      <c r="A100" s="112"/>
      <c r="C100" s="114"/>
      <c r="D100" s="115"/>
      <c r="E100" s="116"/>
    </row>
    <row r="101" spans="1:5" ht="30" customHeight="1">
      <c r="A101" s="112"/>
      <c r="C101" s="114"/>
      <c r="D101" s="115"/>
      <c r="E101" s="116"/>
    </row>
    <row r="102" spans="1:5" ht="30" customHeight="1">
      <c r="A102" s="112"/>
      <c r="C102" s="114"/>
      <c r="D102" s="115"/>
      <c r="E102" s="116"/>
    </row>
    <row r="103" spans="1:5" ht="30" customHeight="1">
      <c r="A103" s="112"/>
      <c r="C103" s="114"/>
      <c r="D103" s="115"/>
      <c r="E103" s="116"/>
    </row>
    <row r="104" spans="1:5" ht="30" customHeight="1">
      <c r="A104" s="112"/>
      <c r="C104" s="114"/>
      <c r="D104" s="115"/>
      <c r="E104" s="116"/>
    </row>
    <row r="105" spans="1:5" ht="30" customHeight="1">
      <c r="A105" s="112"/>
      <c r="C105" s="114"/>
      <c r="D105" s="115"/>
      <c r="E105" s="116"/>
    </row>
    <row r="106" spans="1:5" ht="30" customHeight="1">
      <c r="A106" s="112"/>
      <c r="C106" s="114"/>
      <c r="D106" s="115"/>
      <c r="E106" s="116"/>
    </row>
    <row r="107" spans="1:5" ht="30" customHeight="1">
      <c r="A107" s="112"/>
      <c r="C107" s="114"/>
      <c r="D107" s="115"/>
      <c r="E107" s="116"/>
    </row>
    <row r="108" spans="1:5" ht="30" customHeight="1">
      <c r="A108" s="112"/>
      <c r="C108" s="114"/>
      <c r="D108" s="115"/>
      <c r="E108" s="116"/>
    </row>
    <row r="109" spans="1:5" ht="30" customHeight="1">
      <c r="A109" s="112"/>
      <c r="C109" s="114"/>
      <c r="D109" s="115"/>
      <c r="E109" s="116"/>
    </row>
    <row r="110" spans="1:5" ht="30" customHeight="1">
      <c r="A110" s="112"/>
      <c r="C110" s="114"/>
      <c r="D110" s="115"/>
      <c r="E110" s="116"/>
    </row>
    <row r="111" spans="1:5" ht="30" customHeight="1">
      <c r="A111" s="112"/>
      <c r="C111" s="114"/>
      <c r="D111" s="115"/>
      <c r="E111" s="116"/>
    </row>
    <row r="112" spans="1:5" ht="30" customHeight="1">
      <c r="A112" s="112"/>
      <c r="C112" s="114"/>
      <c r="D112" s="115"/>
      <c r="E112" s="116"/>
    </row>
    <row r="113" spans="1:5" ht="30" customHeight="1">
      <c r="A113" s="112"/>
      <c r="C113" s="114"/>
      <c r="D113" s="115"/>
      <c r="E113" s="116"/>
    </row>
    <row r="114" spans="1:5" ht="30" customHeight="1">
      <c r="A114" s="112"/>
      <c r="C114" s="114"/>
      <c r="D114" s="115"/>
      <c r="E114" s="116"/>
    </row>
    <row r="115" spans="1:5" ht="30" customHeight="1">
      <c r="A115" s="112"/>
      <c r="C115" s="114"/>
      <c r="D115" s="115"/>
      <c r="E115" s="116"/>
    </row>
    <row r="116" spans="1:5" ht="30" customHeight="1">
      <c r="A116" s="112"/>
      <c r="C116" s="114"/>
      <c r="D116" s="115"/>
      <c r="E116" s="116"/>
    </row>
    <row r="117" spans="1:5" ht="30" customHeight="1">
      <c r="A117" s="112"/>
      <c r="C117" s="114"/>
      <c r="D117" s="115"/>
      <c r="E117" s="116"/>
    </row>
    <row r="118" spans="1:5" ht="30" customHeight="1">
      <c r="A118" s="112"/>
      <c r="C118" s="114"/>
      <c r="D118" s="115"/>
      <c r="E118" s="116"/>
    </row>
    <row r="119" spans="1:5" ht="30" customHeight="1">
      <c r="A119" s="112"/>
      <c r="C119" s="114"/>
      <c r="D119" s="115"/>
      <c r="E119" s="116"/>
    </row>
    <row r="120" spans="1:5" ht="30" customHeight="1">
      <c r="A120" s="112"/>
      <c r="C120" s="114"/>
      <c r="D120" s="115"/>
      <c r="E120" s="116"/>
    </row>
    <row r="121" spans="1:5" ht="30" customHeight="1">
      <c r="A121" s="112"/>
      <c r="C121" s="114"/>
      <c r="D121" s="115"/>
      <c r="E121" s="116"/>
    </row>
    <row r="122" spans="1:5" ht="30" customHeight="1">
      <c r="A122" s="112"/>
      <c r="C122" s="114"/>
      <c r="D122" s="115"/>
      <c r="E122" s="116"/>
    </row>
    <row r="123" spans="1:5" ht="30" customHeight="1">
      <c r="A123" s="112"/>
      <c r="C123" s="114"/>
      <c r="D123" s="115"/>
      <c r="E123" s="116"/>
    </row>
    <row r="124" spans="1:5" ht="30" customHeight="1">
      <c r="A124" s="112"/>
      <c r="C124" s="114"/>
      <c r="D124" s="115"/>
      <c r="E124" s="116"/>
    </row>
    <row r="125" spans="1:5" ht="30" customHeight="1">
      <c r="A125" s="112"/>
      <c r="C125" s="114"/>
      <c r="D125" s="115"/>
      <c r="E125" s="116"/>
    </row>
    <row r="126" spans="1:5" ht="30" customHeight="1">
      <c r="A126" s="112"/>
      <c r="C126" s="114"/>
      <c r="D126" s="115"/>
      <c r="E126" s="116"/>
    </row>
    <row r="127" spans="1:5" ht="30" customHeight="1">
      <c r="A127" s="112"/>
      <c r="C127" s="114"/>
      <c r="D127" s="115"/>
      <c r="E127" s="116"/>
    </row>
    <row r="128" spans="1:5" ht="30" customHeight="1">
      <c r="A128" s="112"/>
      <c r="C128" s="114"/>
      <c r="D128" s="115"/>
      <c r="E128" s="116"/>
    </row>
    <row r="129" spans="1:5" ht="30" customHeight="1">
      <c r="A129" s="112"/>
      <c r="C129" s="114"/>
      <c r="D129" s="115"/>
      <c r="E129" s="116"/>
    </row>
    <row r="130" spans="1:5" ht="30" customHeight="1">
      <c r="A130" s="112"/>
      <c r="C130" s="114"/>
      <c r="D130" s="115"/>
      <c r="E130" s="116"/>
    </row>
    <row r="131" spans="1:5" ht="30" customHeight="1">
      <c r="A131" s="112"/>
      <c r="C131" s="114"/>
      <c r="D131" s="115"/>
      <c r="E131" s="116"/>
    </row>
    <row r="132" spans="1:5" ht="30" customHeight="1">
      <c r="A132" s="112"/>
      <c r="C132" s="114"/>
      <c r="D132" s="115"/>
      <c r="E132" s="116"/>
    </row>
    <row r="133" spans="1:5" ht="30" customHeight="1">
      <c r="A133" s="112"/>
      <c r="C133" s="114"/>
      <c r="D133" s="115"/>
      <c r="E133" s="116"/>
    </row>
    <row r="134" spans="1:5" ht="30" customHeight="1">
      <c r="A134" s="112"/>
      <c r="C134" s="114"/>
      <c r="D134" s="115"/>
      <c r="E134" s="116"/>
    </row>
    <row r="135" spans="1:5" ht="30" customHeight="1">
      <c r="A135" s="112"/>
      <c r="C135" s="114"/>
      <c r="D135" s="115"/>
      <c r="E135" s="116"/>
    </row>
    <row r="136" spans="1:5" ht="30" customHeight="1">
      <c r="A136" s="112"/>
      <c r="C136" s="114"/>
      <c r="D136" s="115"/>
      <c r="E136" s="116"/>
    </row>
    <row r="137" spans="1:5" ht="30" customHeight="1">
      <c r="A137" s="112"/>
      <c r="C137" s="114"/>
      <c r="D137" s="115"/>
      <c r="E137" s="116"/>
    </row>
    <row r="138" spans="1:5" ht="30" customHeight="1">
      <c r="A138" s="112"/>
      <c r="C138" s="114"/>
      <c r="D138" s="115"/>
      <c r="E138" s="116"/>
    </row>
    <row r="139" spans="1:5" ht="30" customHeight="1">
      <c r="A139" s="112"/>
      <c r="C139" s="114"/>
      <c r="D139" s="115"/>
      <c r="E139" s="116"/>
    </row>
    <row r="140" spans="1:5" ht="30" customHeight="1">
      <c r="A140" s="112"/>
      <c r="C140" s="114"/>
      <c r="D140" s="115"/>
      <c r="E140" s="116"/>
    </row>
    <row r="141" spans="1:5" ht="30" customHeight="1">
      <c r="A141" s="112"/>
      <c r="C141" s="114"/>
      <c r="D141" s="115"/>
      <c r="E141" s="116"/>
    </row>
    <row r="142" spans="1:5" ht="30" customHeight="1">
      <c r="A142" s="112"/>
      <c r="C142" s="114"/>
      <c r="D142" s="115"/>
      <c r="E142" s="116"/>
    </row>
    <row r="143" spans="1:5" ht="30" customHeight="1">
      <c r="A143" s="112"/>
      <c r="C143" s="114"/>
      <c r="D143" s="115"/>
      <c r="E143" s="116"/>
    </row>
    <row r="144" spans="1:5" ht="30" customHeight="1">
      <c r="A144" s="112"/>
      <c r="C144" s="114"/>
      <c r="D144" s="115"/>
      <c r="E144" s="116"/>
    </row>
    <row r="145" spans="1:5" ht="30" customHeight="1">
      <c r="A145" s="112"/>
      <c r="C145" s="114"/>
      <c r="D145" s="115"/>
      <c r="E145" s="116"/>
    </row>
    <row r="146" spans="1:5" ht="30" customHeight="1">
      <c r="A146" s="112"/>
      <c r="C146" s="114"/>
      <c r="D146" s="115"/>
      <c r="E146" s="116"/>
    </row>
    <row r="147" spans="1:5" ht="30" customHeight="1">
      <c r="A147" s="112"/>
      <c r="C147" s="114"/>
      <c r="D147" s="115"/>
      <c r="E147" s="116"/>
    </row>
    <row r="148" spans="1:5" ht="30" customHeight="1">
      <c r="A148" s="112"/>
      <c r="C148" s="114"/>
      <c r="D148" s="115"/>
      <c r="E148" s="116"/>
    </row>
    <row r="149" spans="1:5" ht="30" customHeight="1">
      <c r="A149" s="112"/>
      <c r="C149" s="114"/>
      <c r="D149" s="115"/>
      <c r="E149" s="116"/>
    </row>
    <row r="150" spans="1:5" ht="30" customHeight="1">
      <c r="A150" s="112"/>
      <c r="C150" s="114"/>
      <c r="D150" s="115"/>
      <c r="E150" s="116"/>
    </row>
    <row r="151" spans="1:5" ht="30" customHeight="1">
      <c r="A151" s="112"/>
      <c r="C151" s="114"/>
      <c r="D151" s="115"/>
      <c r="E151" s="116"/>
    </row>
    <row r="152" spans="1:5" ht="30" customHeight="1">
      <c r="A152" s="112"/>
      <c r="C152" s="114"/>
      <c r="D152" s="115"/>
      <c r="E152" s="116"/>
    </row>
    <row r="153" spans="1:5" ht="30" customHeight="1">
      <c r="A153" s="112"/>
      <c r="C153" s="114"/>
      <c r="D153" s="115"/>
      <c r="E153" s="116"/>
    </row>
    <row r="154" spans="1:5" ht="30" customHeight="1">
      <c r="A154" s="112"/>
      <c r="C154" s="114"/>
      <c r="D154" s="115"/>
      <c r="E154" s="116"/>
    </row>
    <row r="155" spans="1:5" ht="30" customHeight="1">
      <c r="A155" s="112"/>
      <c r="C155" s="114"/>
      <c r="D155" s="115"/>
      <c r="E155" s="116"/>
    </row>
    <row r="156" spans="1:5" ht="30" customHeight="1">
      <c r="A156" s="112"/>
      <c r="C156" s="114"/>
      <c r="D156" s="115"/>
      <c r="E156" s="116"/>
    </row>
    <row r="157" spans="1:5" ht="30" customHeight="1">
      <c r="A157" s="112"/>
      <c r="C157" s="114"/>
      <c r="D157" s="115"/>
      <c r="E157" s="116"/>
    </row>
    <row r="158" spans="1:5" ht="30" customHeight="1">
      <c r="A158" s="112"/>
      <c r="C158" s="114"/>
      <c r="D158" s="115"/>
      <c r="E158" s="116"/>
    </row>
    <row r="159" spans="1:5" ht="30" customHeight="1">
      <c r="A159" s="112"/>
      <c r="C159" s="114"/>
      <c r="D159" s="115"/>
      <c r="E159" s="116"/>
    </row>
    <row r="160" spans="1:5" ht="30" customHeight="1">
      <c r="A160" s="112"/>
      <c r="C160" s="114"/>
      <c r="D160" s="115"/>
      <c r="E160" s="116"/>
    </row>
    <row r="161" spans="1:5" ht="30" customHeight="1">
      <c r="A161" s="112"/>
      <c r="C161" s="114"/>
      <c r="D161" s="115"/>
      <c r="E161" s="116"/>
    </row>
    <row r="162" spans="1:5" ht="30" customHeight="1">
      <c r="A162" s="112"/>
      <c r="C162" s="114"/>
      <c r="D162" s="115"/>
      <c r="E162" s="116"/>
    </row>
    <row r="163" spans="1:5" ht="30" customHeight="1">
      <c r="A163" s="112"/>
      <c r="C163" s="114"/>
      <c r="D163" s="115"/>
      <c r="E163" s="116"/>
    </row>
    <row r="164" spans="1:5" ht="30" customHeight="1">
      <c r="A164" s="112"/>
      <c r="C164" s="114"/>
      <c r="D164" s="115"/>
      <c r="E164" s="116"/>
    </row>
    <row r="165" spans="1:5" ht="30" customHeight="1">
      <c r="A165" s="112"/>
      <c r="C165" s="114"/>
      <c r="D165" s="115"/>
      <c r="E165" s="116"/>
    </row>
    <row r="166" spans="1:5" ht="30" customHeight="1">
      <c r="A166" s="112"/>
      <c r="C166" s="114"/>
      <c r="D166" s="115"/>
      <c r="E166" s="116"/>
    </row>
    <row r="167" spans="1:5" ht="30" customHeight="1">
      <c r="A167" s="112"/>
      <c r="C167" s="114"/>
      <c r="D167" s="115"/>
      <c r="E167" s="116"/>
    </row>
    <row r="168" spans="1:5" ht="30" customHeight="1">
      <c r="A168" s="112"/>
      <c r="C168" s="114"/>
      <c r="D168" s="115"/>
      <c r="E168" s="116"/>
    </row>
    <row r="169" spans="1:5" ht="30" customHeight="1">
      <c r="A169" s="112"/>
      <c r="C169" s="114"/>
      <c r="D169" s="115"/>
      <c r="E169" s="116"/>
    </row>
    <row r="170" spans="1:5" ht="30" customHeight="1">
      <c r="A170" s="112"/>
      <c r="C170" s="114"/>
      <c r="D170" s="115"/>
      <c r="E170" s="116"/>
    </row>
    <row r="171" spans="1:5" ht="30" customHeight="1">
      <c r="A171" s="112"/>
      <c r="C171" s="114"/>
      <c r="D171" s="115"/>
      <c r="E171" s="116"/>
    </row>
    <row r="172" spans="1:5" ht="30" customHeight="1">
      <c r="A172" s="112"/>
      <c r="C172" s="114"/>
      <c r="D172" s="115"/>
      <c r="E172" s="116"/>
    </row>
    <row r="173" spans="1:5" ht="30" customHeight="1">
      <c r="A173" s="112"/>
      <c r="C173" s="114"/>
      <c r="D173" s="115"/>
      <c r="E173" s="116"/>
    </row>
    <row r="174" spans="1:5" ht="30" customHeight="1">
      <c r="A174" s="112"/>
      <c r="C174" s="114"/>
      <c r="D174" s="115"/>
      <c r="E174" s="116"/>
    </row>
    <row r="175" spans="1:5" ht="30" customHeight="1">
      <c r="A175" s="112"/>
      <c r="C175" s="114"/>
      <c r="D175" s="115"/>
      <c r="E175" s="116"/>
    </row>
    <row r="176" spans="1:5" ht="30" customHeight="1">
      <c r="A176" s="112"/>
      <c r="C176" s="114"/>
      <c r="D176" s="115"/>
      <c r="E176" s="116"/>
    </row>
    <row r="177" spans="1:5" ht="30" customHeight="1">
      <c r="A177" s="112"/>
      <c r="C177" s="114"/>
      <c r="D177" s="115"/>
      <c r="E177" s="116"/>
    </row>
    <row r="178" spans="1:5" ht="30" customHeight="1">
      <c r="A178" s="112"/>
      <c r="C178" s="114"/>
      <c r="D178" s="115"/>
      <c r="E178" s="116"/>
    </row>
    <row r="179" spans="1:5" ht="30" customHeight="1">
      <c r="A179" s="112"/>
      <c r="C179" s="114"/>
      <c r="D179" s="115"/>
      <c r="E179" s="116"/>
    </row>
    <row r="180" spans="1:5" ht="30" customHeight="1">
      <c r="A180" s="112"/>
      <c r="C180" s="114"/>
      <c r="D180" s="115"/>
      <c r="E180" s="116"/>
    </row>
    <row r="181" spans="1:5" ht="30" customHeight="1">
      <c r="A181" s="112"/>
      <c r="C181" s="114"/>
      <c r="D181" s="115"/>
      <c r="E181" s="116"/>
    </row>
    <row r="182" spans="1:5" ht="30" customHeight="1">
      <c r="A182" s="112"/>
      <c r="C182" s="114"/>
      <c r="D182" s="115"/>
      <c r="E182" s="116"/>
    </row>
    <row r="183" spans="1:5" ht="30" customHeight="1">
      <c r="A183" s="112"/>
      <c r="C183" s="114"/>
      <c r="D183" s="115"/>
      <c r="E183" s="116"/>
    </row>
    <row r="184" spans="1:5" ht="30" customHeight="1">
      <c r="A184" s="112"/>
      <c r="C184" s="114"/>
      <c r="D184" s="115"/>
      <c r="E184" s="116"/>
    </row>
    <row r="185" spans="1:5" ht="30" customHeight="1">
      <c r="A185" s="112"/>
      <c r="C185" s="114"/>
      <c r="D185" s="115"/>
      <c r="E185" s="116"/>
    </row>
    <row r="186" spans="1:5" ht="30" customHeight="1">
      <c r="A186" s="112"/>
      <c r="C186" s="114"/>
      <c r="D186" s="115"/>
      <c r="E186" s="116"/>
    </row>
    <row r="187" spans="1:5" ht="30" customHeight="1">
      <c r="A187" s="112"/>
      <c r="C187" s="114"/>
      <c r="D187" s="115"/>
      <c r="E187" s="116"/>
    </row>
    <row r="188" spans="1:5" ht="30" customHeight="1">
      <c r="A188" s="112"/>
      <c r="C188" s="114"/>
      <c r="D188" s="115"/>
      <c r="E188" s="116"/>
    </row>
    <row r="189" spans="1:5" ht="30" customHeight="1">
      <c r="A189" s="112"/>
      <c r="C189" s="114"/>
      <c r="D189" s="115"/>
      <c r="E189" s="116"/>
    </row>
    <row r="190" spans="1:5" ht="30" customHeight="1">
      <c r="A190" s="112"/>
      <c r="C190" s="114"/>
      <c r="D190" s="115"/>
      <c r="E190" s="116"/>
    </row>
    <row r="191" spans="1:5" ht="30" customHeight="1">
      <c r="A191" s="112"/>
      <c r="C191" s="114"/>
      <c r="D191" s="115"/>
      <c r="E191" s="116"/>
    </row>
    <row r="192" spans="1:5" ht="30" customHeight="1">
      <c r="A192" s="112"/>
      <c r="C192" s="114"/>
      <c r="D192" s="115"/>
      <c r="E192" s="116"/>
    </row>
    <row r="193" spans="1:5" ht="30" customHeight="1">
      <c r="A193" s="112"/>
      <c r="C193" s="114"/>
      <c r="D193" s="115"/>
      <c r="E193" s="116"/>
    </row>
    <row r="194" spans="1:5" ht="30" customHeight="1">
      <c r="A194" s="112"/>
      <c r="C194" s="114"/>
      <c r="D194" s="115"/>
      <c r="E194" s="116"/>
    </row>
    <row r="195" spans="1:5" ht="30" customHeight="1">
      <c r="A195" s="112"/>
      <c r="C195" s="114"/>
      <c r="D195" s="115"/>
      <c r="E195" s="116"/>
    </row>
    <row r="196" spans="1:5" ht="30" customHeight="1">
      <c r="A196" s="112"/>
      <c r="C196" s="114"/>
      <c r="D196" s="115"/>
      <c r="E196" s="116"/>
    </row>
    <row r="197" spans="1:5" ht="30" customHeight="1">
      <c r="A197" s="112"/>
      <c r="C197" s="114"/>
      <c r="D197" s="115"/>
      <c r="E197" s="116"/>
    </row>
    <row r="198" spans="1:5" ht="30" customHeight="1">
      <c r="A198" s="112"/>
      <c r="C198" s="114"/>
      <c r="D198" s="115"/>
      <c r="E198" s="116"/>
    </row>
    <row r="199" spans="1:5" ht="30" customHeight="1">
      <c r="A199" s="112"/>
      <c r="C199" s="114"/>
      <c r="D199" s="115"/>
      <c r="E199" s="116"/>
    </row>
    <row r="200" spans="1:5" ht="30" customHeight="1">
      <c r="A200" s="112"/>
      <c r="C200" s="114"/>
      <c r="D200" s="115"/>
      <c r="E200" s="116"/>
    </row>
    <row r="201" spans="1:5" ht="30" customHeight="1">
      <c r="A201" s="112"/>
      <c r="C201" s="114"/>
      <c r="D201" s="115"/>
      <c r="E201" s="116"/>
    </row>
    <row r="202" spans="1:5" ht="30" customHeight="1">
      <c r="A202" s="112"/>
      <c r="C202" s="114"/>
      <c r="D202" s="115"/>
      <c r="E202" s="116"/>
    </row>
    <row r="203" spans="1:5" ht="30" customHeight="1">
      <c r="A203" s="112"/>
      <c r="C203" s="114"/>
      <c r="D203" s="115"/>
      <c r="E203" s="116"/>
    </row>
    <row r="204" spans="1:5" ht="30" customHeight="1">
      <c r="A204" s="112"/>
      <c r="C204" s="114"/>
      <c r="D204" s="115"/>
      <c r="E204" s="116"/>
    </row>
    <row r="205" spans="1:5" ht="30" customHeight="1">
      <c r="A205" s="112"/>
      <c r="C205" s="114"/>
      <c r="D205" s="115"/>
      <c r="E205" s="116"/>
    </row>
    <row r="206" spans="1:5" ht="30" customHeight="1">
      <c r="A206" s="112"/>
      <c r="C206" s="114"/>
      <c r="D206" s="115"/>
      <c r="E206" s="116"/>
    </row>
    <row r="207" spans="1:5" ht="30" customHeight="1">
      <c r="A207" s="112"/>
      <c r="C207" s="114"/>
      <c r="D207" s="115"/>
      <c r="E207" s="116"/>
    </row>
    <row r="208" spans="1:5" ht="30" customHeight="1">
      <c r="A208" s="112"/>
      <c r="C208" s="114"/>
      <c r="D208" s="115"/>
      <c r="E208" s="116"/>
    </row>
    <row r="209" spans="1:5" ht="30" customHeight="1">
      <c r="A209" s="112"/>
      <c r="C209" s="114"/>
      <c r="D209" s="115"/>
      <c r="E209" s="116"/>
    </row>
    <row r="210" spans="1:5" ht="30" customHeight="1">
      <c r="A210" s="112"/>
      <c r="C210" s="114"/>
      <c r="D210" s="115"/>
      <c r="E210" s="116"/>
    </row>
    <row r="211" spans="1:5" ht="30" customHeight="1">
      <c r="A211" s="112"/>
      <c r="C211" s="114"/>
      <c r="D211" s="115"/>
      <c r="E211" s="116"/>
    </row>
    <row r="212" spans="1:5" ht="30" customHeight="1">
      <c r="A212" s="112"/>
      <c r="C212" s="114"/>
      <c r="D212" s="115"/>
      <c r="E212" s="116"/>
    </row>
    <row r="213" spans="1:5" ht="30" customHeight="1">
      <c r="A213" s="112"/>
      <c r="C213" s="114"/>
      <c r="D213" s="115"/>
      <c r="E213" s="116"/>
    </row>
    <row r="214" spans="1:5" ht="30" customHeight="1">
      <c r="A214" s="112"/>
      <c r="C214" s="114"/>
      <c r="D214" s="115"/>
      <c r="E214" s="116"/>
    </row>
    <row r="215" spans="1:5" ht="30" customHeight="1">
      <c r="A215" s="112"/>
      <c r="C215" s="114"/>
      <c r="D215" s="115"/>
      <c r="E215" s="116"/>
    </row>
    <row r="216" spans="1:5" ht="30" customHeight="1">
      <c r="A216" s="112"/>
      <c r="C216" s="114"/>
      <c r="D216" s="115"/>
      <c r="E216" s="116"/>
    </row>
    <row r="217" spans="1:5" ht="30" customHeight="1">
      <c r="A217" s="112"/>
      <c r="C217" s="114"/>
      <c r="D217" s="115"/>
      <c r="E217" s="116"/>
    </row>
    <row r="218" spans="1:5" ht="30" customHeight="1">
      <c r="A218" s="112"/>
      <c r="C218" s="114"/>
      <c r="D218" s="115"/>
      <c r="E218" s="116"/>
    </row>
    <row r="219" spans="1:5" ht="30" customHeight="1">
      <c r="A219" s="112"/>
      <c r="C219" s="114"/>
      <c r="D219" s="115"/>
      <c r="E219" s="116"/>
    </row>
    <row r="220" spans="1:5" ht="30" customHeight="1">
      <c r="A220" s="112"/>
      <c r="C220" s="114"/>
      <c r="D220" s="115"/>
      <c r="E220" s="116"/>
    </row>
    <row r="221" spans="1:5" ht="30" customHeight="1">
      <c r="A221" s="112"/>
      <c r="C221" s="114"/>
      <c r="D221" s="115"/>
      <c r="E221" s="116"/>
    </row>
    <row r="222" spans="1:5" ht="30" customHeight="1">
      <c r="A222" s="112"/>
      <c r="C222" s="114"/>
      <c r="D222" s="115"/>
      <c r="E222" s="116"/>
    </row>
    <row r="223" spans="1:5" ht="30" customHeight="1">
      <c r="A223" s="112"/>
      <c r="C223" s="114"/>
      <c r="D223" s="115"/>
      <c r="E223" s="116"/>
    </row>
    <row r="224" spans="1:5" ht="30" customHeight="1">
      <c r="A224" s="112"/>
      <c r="C224" s="114"/>
      <c r="D224" s="115"/>
      <c r="E224" s="116"/>
    </row>
    <row r="225" spans="1:5" ht="30" customHeight="1">
      <c r="A225" s="112"/>
      <c r="C225" s="114"/>
      <c r="D225" s="115"/>
      <c r="E225" s="116"/>
    </row>
    <row r="226" spans="1:5" ht="30" customHeight="1">
      <c r="A226" s="112"/>
      <c r="C226" s="114"/>
      <c r="D226" s="115"/>
      <c r="E226" s="116"/>
    </row>
    <row r="227" spans="1:5" ht="30" customHeight="1">
      <c r="A227" s="112"/>
      <c r="C227" s="114"/>
      <c r="D227" s="115"/>
      <c r="E227" s="116"/>
    </row>
    <row r="228" spans="1:5" ht="30" customHeight="1">
      <c r="A228" s="112"/>
      <c r="C228" s="114"/>
      <c r="D228" s="115"/>
      <c r="E228" s="116"/>
    </row>
    <row r="229" spans="1:5" ht="30" customHeight="1">
      <c r="A229" s="112"/>
      <c r="C229" s="114"/>
      <c r="D229" s="115"/>
      <c r="E229" s="116"/>
    </row>
    <row r="230" spans="1:5" ht="30" customHeight="1">
      <c r="A230" s="112"/>
      <c r="C230" s="114"/>
      <c r="D230" s="115"/>
      <c r="E230" s="116"/>
    </row>
    <row r="231" spans="1:5" ht="30" customHeight="1">
      <c r="A231" s="112"/>
      <c r="C231" s="114"/>
      <c r="D231" s="115"/>
      <c r="E231" s="116"/>
    </row>
    <row r="232" spans="1:5" ht="30" customHeight="1">
      <c r="A232" s="112"/>
      <c r="C232" s="114"/>
      <c r="D232" s="115"/>
      <c r="E232" s="116"/>
    </row>
    <row r="233" spans="1:5" ht="30" customHeight="1">
      <c r="A233" s="112"/>
      <c r="C233" s="114"/>
      <c r="D233" s="115"/>
      <c r="E233" s="116"/>
    </row>
    <row r="234" spans="1:5" ht="30" customHeight="1">
      <c r="A234" s="112"/>
      <c r="C234" s="114"/>
      <c r="D234" s="115"/>
      <c r="E234" s="116"/>
    </row>
    <row r="235" spans="1:5" ht="30" customHeight="1">
      <c r="A235" s="112"/>
      <c r="C235" s="114"/>
      <c r="D235" s="115"/>
      <c r="E235" s="116"/>
    </row>
    <row r="236" spans="1:5" ht="30" customHeight="1">
      <c r="A236" s="112"/>
      <c r="C236" s="114"/>
      <c r="D236" s="115"/>
      <c r="E236" s="116"/>
    </row>
    <row r="237" spans="1:5" ht="30" customHeight="1">
      <c r="A237" s="112"/>
      <c r="C237" s="114"/>
      <c r="D237" s="115"/>
      <c r="E237" s="116"/>
    </row>
    <row r="238" spans="1:5" ht="30" customHeight="1">
      <c r="A238" s="112"/>
      <c r="C238" s="114"/>
      <c r="D238" s="115"/>
      <c r="E238" s="116"/>
    </row>
    <row r="239" spans="1:5" ht="30" customHeight="1">
      <c r="A239" s="112"/>
      <c r="C239" s="114"/>
      <c r="D239" s="115"/>
      <c r="E239" s="116"/>
    </row>
    <row r="240" spans="1:5" ht="30" customHeight="1">
      <c r="A240" s="112"/>
      <c r="C240" s="114"/>
      <c r="D240" s="115"/>
      <c r="E240" s="116"/>
    </row>
    <row r="241" spans="1:5" ht="30" customHeight="1">
      <c r="A241" s="112"/>
      <c r="C241" s="114"/>
      <c r="D241" s="115"/>
      <c r="E241" s="116"/>
    </row>
    <row r="242" spans="1:5" ht="30" customHeight="1">
      <c r="A242" s="112"/>
      <c r="C242" s="114"/>
      <c r="D242" s="115"/>
      <c r="E242" s="116"/>
    </row>
    <row r="243" spans="1:5" ht="30" customHeight="1">
      <c r="A243" s="112"/>
      <c r="C243" s="114"/>
      <c r="D243" s="115"/>
      <c r="E243" s="116"/>
    </row>
    <row r="244" spans="1:5" ht="30" customHeight="1">
      <c r="A244" s="112"/>
      <c r="C244" s="114"/>
      <c r="D244" s="115"/>
      <c r="E244" s="116"/>
    </row>
    <row r="245" spans="1:5" ht="30" customHeight="1">
      <c r="A245" s="112"/>
      <c r="C245" s="114"/>
      <c r="D245" s="115"/>
      <c r="E245" s="116"/>
    </row>
    <row r="246" spans="1:5" ht="30" customHeight="1">
      <c r="A246" s="112"/>
      <c r="C246" s="114"/>
      <c r="D246" s="115"/>
      <c r="E246" s="116"/>
    </row>
    <row r="247" spans="1:5" ht="30" customHeight="1">
      <c r="A247" s="112"/>
      <c r="C247" s="114"/>
      <c r="D247" s="115"/>
      <c r="E247" s="116"/>
    </row>
    <row r="248" spans="1:5" ht="30" customHeight="1">
      <c r="A248" s="112"/>
      <c r="C248" s="114"/>
      <c r="D248" s="115"/>
      <c r="E248" s="116"/>
    </row>
    <row r="249" spans="1:5" ht="30" customHeight="1">
      <c r="A249" s="112"/>
      <c r="C249" s="114"/>
      <c r="D249" s="115"/>
      <c r="E249" s="116"/>
    </row>
    <row r="250" spans="1:5" ht="30" customHeight="1">
      <c r="A250" s="112"/>
      <c r="C250" s="114"/>
      <c r="D250" s="115"/>
      <c r="E250" s="116"/>
    </row>
    <row r="251" spans="1:5" ht="30" customHeight="1">
      <c r="A251" s="112"/>
      <c r="C251" s="114"/>
      <c r="D251" s="115"/>
      <c r="E251" s="116"/>
    </row>
    <row r="252" spans="1:5" ht="30" customHeight="1">
      <c r="A252" s="112"/>
      <c r="C252" s="114"/>
      <c r="D252" s="115"/>
      <c r="E252" s="116"/>
    </row>
    <row r="253" spans="1:5" ht="30" customHeight="1">
      <c r="A253" s="112"/>
      <c r="C253" s="114"/>
      <c r="D253" s="115"/>
      <c r="E253" s="116"/>
    </row>
    <row r="254" spans="1:5" ht="30" customHeight="1">
      <c r="A254" s="112"/>
      <c r="C254" s="114"/>
      <c r="D254" s="115"/>
      <c r="E254" s="116"/>
    </row>
    <row r="255" spans="1:5" ht="30" customHeight="1">
      <c r="A255" s="112"/>
      <c r="C255" s="114"/>
      <c r="D255" s="115"/>
      <c r="E255" s="116"/>
    </row>
    <row r="256" spans="1:5" ht="30" customHeight="1">
      <c r="A256" s="112"/>
      <c r="C256" s="114"/>
      <c r="D256" s="115"/>
      <c r="E256" s="116"/>
    </row>
    <row r="257" spans="1:5" ht="30" customHeight="1">
      <c r="A257" s="112"/>
      <c r="C257" s="114"/>
      <c r="D257" s="115"/>
      <c r="E257" s="116"/>
    </row>
    <row r="258" spans="1:5" ht="30" customHeight="1">
      <c r="A258" s="112"/>
      <c r="C258" s="114"/>
      <c r="D258" s="115"/>
      <c r="E258" s="116"/>
    </row>
    <row r="259" spans="1:5" ht="30" customHeight="1">
      <c r="A259" s="112"/>
      <c r="C259" s="114"/>
      <c r="D259" s="115"/>
      <c r="E259" s="116"/>
    </row>
    <row r="260" spans="1:5" ht="30" customHeight="1">
      <c r="A260" s="112"/>
      <c r="C260" s="114"/>
      <c r="D260" s="115"/>
      <c r="E260" s="116"/>
    </row>
    <row r="261" spans="1:5" ht="30" customHeight="1">
      <c r="A261" s="112"/>
      <c r="C261" s="114"/>
      <c r="D261" s="115"/>
      <c r="E261" s="116"/>
    </row>
    <row r="262" spans="1:5" ht="30" customHeight="1">
      <c r="A262" s="112"/>
      <c r="C262" s="114"/>
      <c r="D262" s="115"/>
      <c r="E262" s="116"/>
    </row>
    <row r="263" spans="1:5" ht="30" customHeight="1">
      <c r="A263" s="112"/>
      <c r="C263" s="114"/>
      <c r="D263" s="115"/>
      <c r="E263" s="116"/>
    </row>
    <row r="264" spans="1:5" ht="30" customHeight="1">
      <c r="A264" s="112"/>
      <c r="C264" s="114"/>
      <c r="D264" s="115"/>
      <c r="E264" s="116"/>
    </row>
    <row r="265" spans="1:5" ht="30" customHeight="1">
      <c r="A265" s="112"/>
      <c r="C265" s="114"/>
      <c r="D265" s="115"/>
      <c r="E265" s="116"/>
    </row>
    <row r="266" spans="1:5" ht="30" customHeight="1">
      <c r="A266" s="112"/>
      <c r="C266" s="114"/>
      <c r="D266" s="115"/>
      <c r="E266" s="116"/>
    </row>
    <row r="267" spans="1:5" ht="30" customHeight="1">
      <c r="A267" s="112"/>
      <c r="C267" s="114"/>
      <c r="D267" s="115"/>
      <c r="E267" s="116"/>
    </row>
    <row r="268" spans="1:5" ht="30" customHeight="1">
      <c r="A268" s="112"/>
      <c r="C268" s="114"/>
      <c r="D268" s="115"/>
      <c r="E268" s="116"/>
    </row>
    <row r="269" spans="1:5" ht="30" customHeight="1">
      <c r="A269" s="112"/>
      <c r="C269" s="114"/>
      <c r="D269" s="115"/>
      <c r="E269" s="116"/>
    </row>
    <row r="270" spans="1:5" ht="30" customHeight="1">
      <c r="A270" s="112"/>
      <c r="C270" s="114"/>
      <c r="D270" s="115"/>
      <c r="E270" s="116"/>
    </row>
    <row r="271" spans="1:5" ht="30" customHeight="1">
      <c r="A271" s="112"/>
      <c r="C271" s="114"/>
      <c r="D271" s="115"/>
      <c r="E271" s="116"/>
    </row>
    <row r="272" spans="1:5" ht="30" customHeight="1">
      <c r="A272" s="112"/>
      <c r="C272" s="114"/>
      <c r="D272" s="115"/>
      <c r="E272" s="116"/>
    </row>
    <row r="273" spans="1:5" ht="30" customHeight="1">
      <c r="A273" s="112"/>
      <c r="C273" s="114"/>
      <c r="D273" s="115"/>
      <c r="E273" s="116"/>
    </row>
    <row r="274" spans="1:5" ht="30" customHeight="1">
      <c r="A274" s="112"/>
      <c r="C274" s="114"/>
      <c r="D274" s="115"/>
      <c r="E274" s="116"/>
    </row>
    <row r="275" spans="1:5" ht="30" customHeight="1">
      <c r="A275" s="112"/>
      <c r="C275" s="114"/>
      <c r="D275" s="115"/>
      <c r="E275" s="116"/>
    </row>
    <row r="276" spans="1:5" ht="30" customHeight="1">
      <c r="A276" s="112"/>
      <c r="C276" s="114"/>
      <c r="D276" s="115"/>
      <c r="E276" s="116"/>
    </row>
    <row r="277" spans="1:5" ht="30" customHeight="1">
      <c r="A277" s="112"/>
      <c r="C277" s="114"/>
      <c r="D277" s="115"/>
      <c r="E277" s="116"/>
    </row>
    <row r="278" spans="1:5" ht="30" customHeight="1">
      <c r="A278" s="112"/>
      <c r="C278" s="114"/>
      <c r="D278" s="115"/>
      <c r="E278" s="116"/>
    </row>
    <row r="279" spans="1:5" ht="30" customHeight="1">
      <c r="A279" s="112"/>
      <c r="C279" s="114"/>
      <c r="D279" s="115"/>
      <c r="E279" s="116"/>
    </row>
    <row r="280" spans="1:5" ht="30" customHeight="1">
      <c r="A280" s="112"/>
      <c r="C280" s="114"/>
      <c r="D280" s="115"/>
      <c r="E280" s="116"/>
    </row>
    <row r="281" spans="1:5" ht="30" customHeight="1">
      <c r="A281" s="112"/>
      <c r="C281" s="114"/>
      <c r="D281" s="115"/>
      <c r="E281" s="116"/>
    </row>
    <row r="282" spans="1:5" ht="30" customHeight="1">
      <c r="A282" s="112"/>
      <c r="C282" s="114"/>
      <c r="D282" s="115"/>
      <c r="E282" s="116"/>
    </row>
    <row r="283" spans="1:5" ht="30" customHeight="1">
      <c r="A283" s="112"/>
      <c r="C283" s="114"/>
      <c r="D283" s="115"/>
      <c r="E283" s="116"/>
    </row>
    <row r="284" spans="1:5" ht="30" customHeight="1">
      <c r="A284" s="112"/>
      <c r="C284" s="114"/>
      <c r="D284" s="115"/>
      <c r="E284" s="116"/>
    </row>
    <row r="285" spans="1:5" ht="30" customHeight="1">
      <c r="A285" s="112"/>
      <c r="C285" s="114"/>
      <c r="D285" s="115"/>
      <c r="E285" s="116"/>
    </row>
    <row r="286" spans="1:5" ht="30" customHeight="1">
      <c r="A286" s="112"/>
      <c r="C286" s="114"/>
      <c r="D286" s="115"/>
      <c r="E286" s="116"/>
    </row>
    <row r="287" spans="1:5" ht="30" customHeight="1">
      <c r="A287" s="112"/>
      <c r="C287" s="114"/>
      <c r="D287" s="115"/>
      <c r="E287" s="116"/>
    </row>
    <row r="288" spans="1:5" ht="30" customHeight="1">
      <c r="A288" s="112"/>
      <c r="C288" s="114"/>
      <c r="D288" s="115"/>
      <c r="E288" s="116"/>
    </row>
    <row r="289" spans="1:5" ht="30" customHeight="1">
      <c r="A289" s="112"/>
      <c r="C289" s="114"/>
      <c r="D289" s="115"/>
      <c r="E289" s="116"/>
    </row>
    <row r="290" spans="1:5" ht="30" customHeight="1">
      <c r="A290" s="112"/>
      <c r="C290" s="114"/>
      <c r="D290" s="115"/>
      <c r="E290" s="116"/>
    </row>
    <row r="291" spans="1:5" ht="30" customHeight="1">
      <c r="A291" s="112"/>
      <c r="C291" s="114"/>
      <c r="D291" s="115"/>
      <c r="E291" s="116"/>
    </row>
    <row r="292" spans="1:5" ht="30" customHeight="1">
      <c r="A292" s="112"/>
      <c r="C292" s="114"/>
      <c r="D292" s="115"/>
      <c r="E292" s="116"/>
    </row>
    <row r="293" spans="1:5" ht="30" customHeight="1">
      <c r="A293" s="112"/>
      <c r="C293" s="114"/>
      <c r="D293" s="115"/>
      <c r="E293" s="116"/>
    </row>
    <row r="294" spans="1:5" ht="30" customHeight="1">
      <c r="A294" s="112"/>
      <c r="C294" s="114"/>
      <c r="D294" s="115"/>
      <c r="E294" s="116"/>
    </row>
    <row r="295" spans="1:5" ht="30" customHeight="1">
      <c r="A295" s="112"/>
      <c r="C295" s="114"/>
      <c r="D295" s="115"/>
      <c r="E295" s="116"/>
    </row>
    <row r="296" spans="1:5" ht="30" customHeight="1">
      <c r="A296" s="112"/>
      <c r="C296" s="114"/>
      <c r="D296" s="115"/>
      <c r="E296" s="116"/>
    </row>
    <row r="297" spans="1:5" ht="30" customHeight="1">
      <c r="A297" s="112"/>
      <c r="C297" s="114"/>
      <c r="D297" s="115"/>
      <c r="E297" s="116"/>
    </row>
    <row r="298" spans="1:5" ht="30" customHeight="1">
      <c r="A298" s="112"/>
      <c r="C298" s="114"/>
      <c r="D298" s="115"/>
      <c r="E298" s="116"/>
    </row>
    <row r="299" spans="1:5" ht="30" customHeight="1">
      <c r="A299" s="112"/>
      <c r="C299" s="114"/>
      <c r="D299" s="115"/>
      <c r="E299" s="116"/>
    </row>
    <row r="300" spans="1:5" ht="30" customHeight="1">
      <c r="A300" s="112"/>
      <c r="C300" s="114"/>
      <c r="D300" s="115"/>
      <c r="E300" s="116"/>
    </row>
    <row r="301" spans="1:5" ht="30" customHeight="1">
      <c r="A301" s="112"/>
      <c r="C301" s="114"/>
      <c r="D301" s="115"/>
      <c r="E301" s="116"/>
    </row>
    <row r="302" spans="1:5" ht="30" customHeight="1">
      <c r="A302" s="112"/>
      <c r="C302" s="114"/>
      <c r="D302" s="115"/>
      <c r="E302" s="116"/>
    </row>
    <row r="303" spans="1:5" ht="30" customHeight="1">
      <c r="A303" s="112"/>
      <c r="C303" s="114"/>
      <c r="D303" s="115"/>
      <c r="E303" s="116"/>
    </row>
    <row r="304" spans="1:5" ht="30" customHeight="1">
      <c r="A304" s="112"/>
      <c r="C304" s="114"/>
      <c r="D304" s="115"/>
      <c r="E304" s="116"/>
    </row>
    <row r="305" spans="1:5" ht="30" customHeight="1">
      <c r="A305" s="112"/>
      <c r="C305" s="114"/>
      <c r="D305" s="115"/>
      <c r="E305" s="116"/>
    </row>
    <row r="306" spans="1:5" ht="30" customHeight="1">
      <c r="A306" s="112"/>
      <c r="C306" s="114"/>
      <c r="D306" s="115"/>
      <c r="E306" s="116"/>
    </row>
    <row r="307" spans="1:5" ht="30" customHeight="1">
      <c r="A307" s="112"/>
      <c r="C307" s="114"/>
      <c r="D307" s="115"/>
      <c r="E307" s="116"/>
    </row>
    <row r="308" spans="1:5" ht="30" customHeight="1">
      <c r="A308" s="112"/>
      <c r="C308" s="114"/>
      <c r="D308" s="115"/>
      <c r="E308" s="116"/>
    </row>
    <row r="309" spans="1:5" ht="30" customHeight="1">
      <c r="A309" s="112"/>
      <c r="C309" s="114"/>
      <c r="D309" s="115"/>
      <c r="E309" s="116"/>
    </row>
    <row r="310" spans="1:5" ht="30" customHeight="1">
      <c r="A310" s="112"/>
      <c r="C310" s="114"/>
      <c r="D310" s="115"/>
      <c r="E310" s="116"/>
    </row>
    <row r="311" spans="1:5" ht="30" customHeight="1">
      <c r="A311" s="112"/>
      <c r="C311" s="114"/>
      <c r="D311" s="115"/>
      <c r="E311" s="116"/>
    </row>
    <row r="312" spans="1:5" ht="30" customHeight="1">
      <c r="A312" s="112"/>
      <c r="C312" s="114"/>
      <c r="D312" s="115"/>
      <c r="E312" s="116"/>
    </row>
    <row r="313" spans="1:5" ht="30" customHeight="1">
      <c r="A313" s="112"/>
      <c r="C313" s="114"/>
      <c r="D313" s="115"/>
      <c r="E313" s="116"/>
    </row>
    <row r="314" spans="1:5" ht="30" customHeight="1">
      <c r="A314" s="112"/>
      <c r="C314" s="114"/>
      <c r="D314" s="115"/>
      <c r="E314" s="116"/>
    </row>
    <row r="315" spans="1:5" ht="30" customHeight="1">
      <c r="A315" s="112"/>
      <c r="C315" s="114"/>
      <c r="D315" s="115"/>
      <c r="E315" s="116"/>
    </row>
    <row r="316" spans="1:5" ht="30" customHeight="1">
      <c r="A316" s="112"/>
      <c r="C316" s="114"/>
      <c r="D316" s="115"/>
      <c r="E316" s="116"/>
    </row>
    <row r="317" spans="1:5" ht="30" customHeight="1">
      <c r="A317" s="112"/>
      <c r="C317" s="114"/>
      <c r="D317" s="115"/>
      <c r="E317" s="116"/>
    </row>
    <row r="318" spans="1:5" ht="30" customHeight="1">
      <c r="A318" s="112"/>
      <c r="C318" s="114"/>
      <c r="D318" s="115"/>
      <c r="E318" s="116"/>
    </row>
    <row r="319" spans="1:5" ht="30" customHeight="1">
      <c r="A319" s="112"/>
      <c r="C319" s="114"/>
      <c r="D319" s="115"/>
      <c r="E319" s="116"/>
    </row>
    <row r="320" spans="1:5" ht="30" customHeight="1">
      <c r="A320" s="112"/>
      <c r="C320" s="114"/>
      <c r="D320" s="115"/>
      <c r="E320" s="116"/>
    </row>
    <row r="321" spans="1:5" ht="30" customHeight="1">
      <c r="A321" s="112"/>
      <c r="C321" s="114"/>
      <c r="D321" s="115"/>
      <c r="E321" s="116"/>
    </row>
    <row r="322" spans="1:5" ht="30" customHeight="1">
      <c r="A322" s="112"/>
      <c r="C322" s="114"/>
      <c r="D322" s="115"/>
      <c r="E322" s="116"/>
    </row>
    <row r="323" spans="1:5" ht="30" customHeight="1">
      <c r="A323" s="112"/>
      <c r="C323" s="114"/>
      <c r="D323" s="115"/>
      <c r="E323" s="116"/>
    </row>
    <row r="324" spans="1:5" ht="30" customHeight="1">
      <c r="A324" s="112"/>
      <c r="C324" s="114"/>
      <c r="D324" s="115"/>
      <c r="E324" s="116"/>
    </row>
    <row r="325" spans="1:5" ht="30" customHeight="1">
      <c r="A325" s="112"/>
      <c r="C325" s="114"/>
      <c r="D325" s="115"/>
      <c r="E325" s="116"/>
    </row>
    <row r="326" spans="1:5" ht="30" customHeight="1">
      <c r="A326" s="112"/>
      <c r="C326" s="114"/>
      <c r="D326" s="115"/>
      <c r="E326" s="116"/>
    </row>
    <row r="327" spans="1:5" ht="30" customHeight="1">
      <c r="A327" s="112"/>
      <c r="C327" s="114"/>
      <c r="D327" s="115"/>
      <c r="E327" s="116"/>
    </row>
    <row r="328" spans="1:5" ht="30" customHeight="1">
      <c r="A328" s="112"/>
      <c r="C328" s="114"/>
      <c r="D328" s="115"/>
      <c r="E328" s="116"/>
    </row>
    <row r="329" spans="1:5" ht="30" customHeight="1">
      <c r="A329" s="112"/>
      <c r="C329" s="114"/>
      <c r="D329" s="115"/>
      <c r="E329" s="116"/>
    </row>
    <row r="330" spans="1:5" ht="30" customHeight="1">
      <c r="A330" s="112"/>
      <c r="C330" s="114"/>
      <c r="D330" s="115"/>
      <c r="E330" s="116"/>
    </row>
    <row r="331" spans="1:5" ht="30" customHeight="1">
      <c r="A331" s="112"/>
      <c r="C331" s="114"/>
      <c r="D331" s="115"/>
      <c r="E331" s="116"/>
    </row>
    <row r="332" spans="1:5" ht="30" customHeight="1">
      <c r="A332" s="112"/>
      <c r="C332" s="114"/>
      <c r="D332" s="115"/>
      <c r="E332" s="116"/>
    </row>
    <row r="333" spans="1:5" ht="30" customHeight="1">
      <c r="A333" s="112"/>
      <c r="C333" s="114"/>
      <c r="D333" s="115"/>
      <c r="E333" s="116"/>
    </row>
    <row r="334" spans="1:5" ht="30" customHeight="1">
      <c r="A334" s="112"/>
      <c r="C334" s="114"/>
      <c r="D334" s="115"/>
      <c r="E334" s="116"/>
    </row>
    <row r="335" spans="1:5" ht="30" customHeight="1">
      <c r="A335" s="112"/>
      <c r="C335" s="114"/>
      <c r="D335" s="115"/>
      <c r="E335" s="116"/>
    </row>
    <row r="336" spans="1:5" ht="30" customHeight="1">
      <c r="A336" s="112"/>
      <c r="C336" s="114"/>
      <c r="D336" s="115"/>
      <c r="E336" s="116"/>
    </row>
    <row r="337" spans="1:5" ht="30" customHeight="1">
      <c r="A337" s="112"/>
      <c r="C337" s="114"/>
      <c r="D337" s="115"/>
      <c r="E337" s="116"/>
    </row>
    <row r="338" spans="1:5" ht="30" customHeight="1">
      <c r="A338" s="112"/>
      <c r="C338" s="114"/>
      <c r="D338" s="115"/>
      <c r="E338" s="116"/>
    </row>
    <row r="339" spans="1:5" ht="30" customHeight="1">
      <c r="A339" s="112"/>
      <c r="C339" s="114"/>
      <c r="D339" s="115"/>
      <c r="E339" s="116"/>
    </row>
    <row r="340" spans="1:5" ht="30" customHeight="1">
      <c r="A340" s="112"/>
      <c r="C340" s="114"/>
      <c r="D340" s="115"/>
      <c r="E340" s="116"/>
    </row>
    <row r="341" spans="1:5" ht="30" customHeight="1">
      <c r="A341" s="112"/>
      <c r="C341" s="114"/>
      <c r="D341" s="115"/>
      <c r="E341" s="116"/>
    </row>
    <row r="342" spans="1:5" ht="30" customHeight="1">
      <c r="A342" s="112"/>
      <c r="C342" s="114"/>
      <c r="D342" s="115"/>
      <c r="E342" s="116"/>
    </row>
    <row r="343" spans="1:5" ht="30" customHeight="1">
      <c r="A343" s="112"/>
      <c r="C343" s="114"/>
      <c r="D343" s="115"/>
      <c r="E343" s="116"/>
    </row>
    <row r="344" spans="1:5" ht="30" customHeight="1">
      <c r="A344" s="112"/>
      <c r="C344" s="114"/>
      <c r="D344" s="115"/>
      <c r="E344" s="116"/>
    </row>
    <row r="345" spans="1:5" ht="30" customHeight="1">
      <c r="A345" s="112"/>
      <c r="C345" s="114"/>
      <c r="D345" s="115"/>
      <c r="E345" s="116"/>
    </row>
    <row r="346" spans="1:5" ht="30" customHeight="1">
      <c r="A346" s="112"/>
      <c r="C346" s="114"/>
      <c r="D346" s="115"/>
      <c r="E346" s="116"/>
    </row>
    <row r="347" spans="1:5" ht="30" customHeight="1">
      <c r="A347" s="112"/>
      <c r="C347" s="114"/>
      <c r="D347" s="115"/>
      <c r="E347" s="116"/>
    </row>
    <row r="348" spans="1:5" ht="30" customHeight="1">
      <c r="A348" s="112"/>
      <c r="C348" s="114"/>
      <c r="D348" s="115"/>
      <c r="E348" s="116"/>
    </row>
    <row r="349" spans="1:5" ht="30" customHeight="1">
      <c r="A349" s="112"/>
      <c r="C349" s="114"/>
      <c r="D349" s="115"/>
      <c r="E349" s="116"/>
    </row>
    <row r="350" spans="1:5" ht="30" customHeight="1">
      <c r="A350" s="112"/>
      <c r="C350" s="114"/>
      <c r="D350" s="115"/>
      <c r="E350" s="116"/>
    </row>
    <row r="351" spans="1:5" ht="30" customHeight="1">
      <c r="A351" s="112"/>
      <c r="C351" s="114"/>
      <c r="D351" s="115"/>
      <c r="E351" s="116"/>
    </row>
    <row r="352" spans="1:5" ht="30" customHeight="1">
      <c r="A352" s="112"/>
      <c r="C352" s="114"/>
      <c r="D352" s="115"/>
      <c r="E352" s="116"/>
    </row>
    <row r="353" spans="1:5" ht="30" customHeight="1">
      <c r="A353" s="112"/>
      <c r="C353" s="114"/>
      <c r="D353" s="115"/>
      <c r="E353" s="116"/>
    </row>
    <row r="354" spans="1:5" ht="30" customHeight="1">
      <c r="A354" s="112"/>
      <c r="C354" s="114"/>
      <c r="D354" s="115"/>
      <c r="E354" s="116"/>
    </row>
    <row r="355" spans="1:5" ht="30" customHeight="1">
      <c r="A355" s="112"/>
      <c r="C355" s="114"/>
      <c r="D355" s="115"/>
      <c r="E355" s="116"/>
    </row>
    <row r="356" spans="1:5" ht="30" customHeight="1">
      <c r="A356" s="112"/>
      <c r="C356" s="114"/>
      <c r="D356" s="115"/>
      <c r="E356" s="116"/>
    </row>
    <row r="357" spans="1:5" ht="30" customHeight="1">
      <c r="A357" s="112"/>
      <c r="C357" s="114"/>
      <c r="D357" s="115"/>
      <c r="E357" s="116"/>
    </row>
    <row r="358" spans="1:5" ht="30" customHeight="1">
      <c r="A358" s="112"/>
      <c r="C358" s="114"/>
      <c r="D358" s="115"/>
      <c r="E358" s="116"/>
    </row>
    <row r="359" spans="1:5" ht="30" customHeight="1">
      <c r="A359" s="112"/>
      <c r="C359" s="114"/>
      <c r="D359" s="115"/>
      <c r="E359" s="116"/>
    </row>
    <row r="360" spans="1:5" ht="30" customHeight="1">
      <c r="A360" s="112"/>
      <c r="C360" s="114"/>
      <c r="D360" s="115"/>
      <c r="E360" s="116"/>
    </row>
    <row r="361" spans="1:5" ht="30" customHeight="1">
      <c r="A361" s="112"/>
      <c r="C361" s="114"/>
      <c r="D361" s="115"/>
      <c r="E361" s="116"/>
    </row>
    <row r="362" spans="1:5" ht="30" customHeight="1">
      <c r="A362" s="112"/>
      <c r="C362" s="114"/>
      <c r="D362" s="115"/>
      <c r="E362" s="116"/>
    </row>
    <row r="363" spans="1:5" ht="30" customHeight="1">
      <c r="A363" s="112"/>
      <c r="C363" s="114"/>
      <c r="D363" s="115"/>
      <c r="E363" s="116"/>
    </row>
    <row r="364" spans="1:5" ht="30" customHeight="1">
      <c r="A364" s="112"/>
      <c r="C364" s="114"/>
      <c r="D364" s="115"/>
      <c r="E364" s="116"/>
    </row>
    <row r="365" spans="1:5" ht="30" customHeight="1">
      <c r="A365" s="112"/>
      <c r="C365" s="114"/>
      <c r="D365" s="115"/>
      <c r="E365" s="116"/>
    </row>
    <row r="366" spans="1:5" ht="30" customHeight="1">
      <c r="A366" s="112"/>
      <c r="C366" s="114"/>
      <c r="D366" s="115"/>
      <c r="E366" s="116"/>
    </row>
    <row r="367" spans="1:5" ht="30" customHeight="1">
      <c r="A367" s="112"/>
      <c r="C367" s="114"/>
      <c r="D367" s="115"/>
      <c r="E367" s="116"/>
    </row>
    <row r="368" spans="1:5" ht="30" customHeight="1">
      <c r="A368" s="112"/>
      <c r="C368" s="114"/>
      <c r="D368" s="115"/>
      <c r="E368" s="116"/>
    </row>
    <row r="369" spans="1:5" ht="30" customHeight="1">
      <c r="A369" s="112"/>
      <c r="C369" s="114"/>
      <c r="D369" s="115"/>
      <c r="E369" s="116"/>
    </row>
    <row r="370" spans="1:5" ht="30" customHeight="1">
      <c r="A370" s="112"/>
      <c r="C370" s="114"/>
      <c r="D370" s="115"/>
      <c r="E370" s="116"/>
    </row>
    <row r="371" spans="1:5" ht="30" customHeight="1">
      <c r="A371" s="112"/>
      <c r="C371" s="114"/>
      <c r="D371" s="115"/>
      <c r="E371" s="116"/>
    </row>
    <row r="372" spans="1:5" ht="30" customHeight="1">
      <c r="A372" s="112"/>
      <c r="C372" s="114"/>
      <c r="D372" s="115"/>
      <c r="E372" s="116"/>
    </row>
    <row r="373" spans="1:5" ht="30" customHeight="1">
      <c r="A373" s="112"/>
      <c r="C373" s="114"/>
      <c r="D373" s="115"/>
      <c r="E373" s="116"/>
    </row>
    <row r="374" spans="1:5" ht="30" customHeight="1">
      <c r="A374" s="112"/>
      <c r="C374" s="114"/>
      <c r="D374" s="115"/>
      <c r="E374" s="116"/>
    </row>
    <row r="375" spans="1:5" ht="30" customHeight="1">
      <c r="A375" s="112"/>
      <c r="C375" s="114"/>
      <c r="D375" s="115"/>
      <c r="E375" s="116"/>
    </row>
    <row r="376" spans="1:5" ht="30" customHeight="1">
      <c r="A376" s="112"/>
      <c r="C376" s="114"/>
      <c r="D376" s="115"/>
      <c r="E376" s="116"/>
    </row>
    <row r="377" spans="1:5" ht="30" customHeight="1">
      <c r="A377" s="112"/>
      <c r="C377" s="114"/>
      <c r="D377" s="115"/>
      <c r="E377" s="116"/>
    </row>
    <row r="378" spans="1:5" ht="30" customHeight="1">
      <c r="A378" s="112"/>
      <c r="C378" s="114"/>
      <c r="D378" s="115"/>
      <c r="E378" s="116"/>
    </row>
    <row r="379" spans="1:5" ht="30" customHeight="1">
      <c r="A379" s="112"/>
      <c r="C379" s="114"/>
      <c r="D379" s="115"/>
      <c r="E379" s="116"/>
    </row>
    <row r="380" spans="1:5" ht="30" customHeight="1">
      <c r="A380" s="112"/>
      <c r="C380" s="114"/>
      <c r="D380" s="115"/>
      <c r="E380" s="116"/>
    </row>
    <row r="381" spans="1:5" ht="30" customHeight="1">
      <c r="A381" s="112"/>
      <c r="C381" s="114"/>
      <c r="D381" s="115"/>
      <c r="E381" s="116"/>
    </row>
    <row r="382" spans="1:5" ht="30" customHeight="1">
      <c r="A382" s="112"/>
      <c r="C382" s="114"/>
      <c r="D382" s="115"/>
      <c r="E382" s="116"/>
    </row>
    <row r="383" spans="1:5" ht="30" customHeight="1">
      <c r="A383" s="112"/>
      <c r="C383" s="114"/>
      <c r="D383" s="115"/>
      <c r="E383" s="116"/>
    </row>
    <row r="384" spans="1:5" ht="30" customHeight="1">
      <c r="A384" s="112"/>
      <c r="C384" s="114"/>
      <c r="D384" s="115"/>
      <c r="E384" s="116"/>
    </row>
    <row r="385" spans="1:5" ht="30" customHeight="1">
      <c r="A385" s="112"/>
      <c r="C385" s="114"/>
      <c r="D385" s="115"/>
      <c r="E385" s="116"/>
    </row>
    <row r="386" spans="1:5" ht="30" customHeight="1">
      <c r="A386" s="112"/>
      <c r="C386" s="114"/>
      <c r="D386" s="115"/>
      <c r="E386" s="116"/>
    </row>
    <row r="387" spans="1:5" ht="30" customHeight="1">
      <c r="A387" s="112"/>
      <c r="C387" s="114"/>
      <c r="D387" s="115"/>
      <c r="E387" s="116"/>
    </row>
    <row r="388" spans="1:5" ht="30" customHeight="1">
      <c r="A388" s="112"/>
      <c r="C388" s="114"/>
      <c r="D388" s="115"/>
      <c r="E388" s="116"/>
    </row>
    <row r="389" spans="1:5" ht="30" customHeight="1">
      <c r="A389" s="112"/>
      <c r="C389" s="114"/>
      <c r="D389" s="115"/>
      <c r="E389" s="116"/>
    </row>
    <row r="390" spans="1:5" ht="30" customHeight="1">
      <c r="A390" s="112"/>
      <c r="C390" s="114"/>
      <c r="D390" s="115"/>
      <c r="E390" s="116"/>
    </row>
    <row r="391" spans="1:5" ht="30" customHeight="1">
      <c r="A391" s="112"/>
      <c r="C391" s="114"/>
      <c r="D391" s="115"/>
      <c r="E391" s="116"/>
    </row>
    <row r="392" spans="1:5" ht="30" customHeight="1">
      <c r="A392" s="112"/>
      <c r="C392" s="114"/>
      <c r="D392" s="115"/>
      <c r="E392" s="116"/>
    </row>
    <row r="393" spans="1:5" ht="30" customHeight="1">
      <c r="A393" s="112"/>
      <c r="C393" s="114"/>
      <c r="D393" s="115"/>
      <c r="E393" s="116"/>
    </row>
    <row r="394" spans="1:5" ht="30" customHeight="1">
      <c r="A394" s="112"/>
      <c r="C394" s="114"/>
      <c r="D394" s="115"/>
      <c r="E394" s="116"/>
    </row>
    <row r="395" spans="1:5" ht="30" customHeight="1">
      <c r="A395" s="112"/>
      <c r="C395" s="114"/>
      <c r="D395" s="115"/>
      <c r="E395" s="116"/>
    </row>
    <row r="396" spans="1:5" ht="30" customHeight="1">
      <c r="A396" s="112"/>
      <c r="C396" s="114"/>
      <c r="D396" s="115"/>
      <c r="E396" s="116"/>
    </row>
    <row r="397" spans="1:5" ht="30" customHeight="1">
      <c r="A397" s="112"/>
      <c r="C397" s="114"/>
      <c r="D397" s="115"/>
      <c r="E397" s="116"/>
    </row>
    <row r="398" spans="1:5" ht="30" customHeight="1">
      <c r="A398" s="112"/>
      <c r="C398" s="114"/>
      <c r="D398" s="115"/>
      <c r="E398" s="116"/>
    </row>
    <row r="399" spans="1:5" ht="30" customHeight="1">
      <c r="A399" s="112"/>
      <c r="C399" s="114"/>
      <c r="D399" s="115"/>
      <c r="E399" s="116"/>
    </row>
    <row r="400" spans="1:5" ht="30" customHeight="1">
      <c r="A400" s="112"/>
      <c r="C400" s="114"/>
      <c r="D400" s="115"/>
      <c r="E400" s="116"/>
    </row>
    <row r="401" spans="1:5" ht="30" customHeight="1">
      <c r="A401" s="112"/>
      <c r="C401" s="114"/>
      <c r="D401" s="115"/>
      <c r="E401" s="116"/>
    </row>
    <row r="402" spans="1:5" ht="30" customHeight="1">
      <c r="A402" s="112"/>
      <c r="C402" s="114"/>
      <c r="D402" s="115"/>
      <c r="E402" s="116"/>
    </row>
    <row r="403" spans="1:5" ht="30" customHeight="1">
      <c r="A403" s="112"/>
      <c r="C403" s="114"/>
      <c r="D403" s="115"/>
      <c r="E403" s="116"/>
    </row>
    <row r="404" spans="1:5" ht="30" customHeight="1">
      <c r="A404" s="112"/>
      <c r="C404" s="114"/>
      <c r="D404" s="115"/>
      <c r="E404" s="116"/>
    </row>
    <row r="405" spans="1:5" ht="30" customHeight="1">
      <c r="A405" s="112"/>
      <c r="C405" s="114"/>
      <c r="D405" s="115"/>
      <c r="E405" s="116"/>
    </row>
    <row r="406" spans="1:5" ht="30" customHeight="1">
      <c r="A406" s="112"/>
      <c r="C406" s="114"/>
      <c r="D406" s="115"/>
      <c r="E406" s="116"/>
    </row>
    <row r="407" spans="1:5" ht="30" customHeight="1">
      <c r="A407" s="112"/>
      <c r="C407" s="114"/>
      <c r="D407" s="115"/>
      <c r="E407" s="116"/>
    </row>
    <row r="408" spans="1:5" ht="30" customHeight="1">
      <c r="A408" s="112"/>
      <c r="C408" s="114"/>
      <c r="D408" s="115"/>
      <c r="E408" s="116"/>
    </row>
    <row r="409" spans="1:5" ht="30" customHeight="1">
      <c r="A409" s="112"/>
      <c r="C409" s="114"/>
      <c r="D409" s="115"/>
      <c r="E409" s="116"/>
    </row>
    <row r="410" spans="1:5" ht="30" customHeight="1">
      <c r="A410" s="112"/>
      <c r="C410" s="114"/>
      <c r="D410" s="115"/>
      <c r="E410" s="116"/>
    </row>
    <row r="411" spans="1:5" ht="30" customHeight="1">
      <c r="A411" s="112"/>
      <c r="C411" s="114"/>
      <c r="D411" s="115"/>
      <c r="E411" s="116"/>
    </row>
    <row r="412" spans="1:5" ht="30" customHeight="1">
      <c r="A412" s="112"/>
      <c r="C412" s="114"/>
      <c r="D412" s="115"/>
      <c r="E412" s="116"/>
    </row>
    <row r="413" spans="1:5" ht="30" customHeight="1">
      <c r="A413" s="112"/>
      <c r="C413" s="114"/>
      <c r="D413" s="115"/>
      <c r="E413" s="116"/>
    </row>
    <row r="414" spans="1:5" ht="30" customHeight="1">
      <c r="A414" s="112"/>
      <c r="C414" s="114"/>
      <c r="D414" s="115"/>
      <c r="E414" s="116"/>
    </row>
    <row r="415" spans="1:5" ht="30" customHeight="1">
      <c r="A415" s="112"/>
      <c r="C415" s="114"/>
      <c r="D415" s="115"/>
      <c r="E415" s="116"/>
    </row>
    <row r="416" spans="1:5" ht="30" customHeight="1">
      <c r="A416" s="112"/>
      <c r="C416" s="114"/>
      <c r="D416" s="115"/>
      <c r="E416" s="116"/>
    </row>
    <row r="417" spans="1:5" ht="30" customHeight="1">
      <c r="A417" s="112"/>
      <c r="C417" s="114"/>
      <c r="D417" s="115"/>
      <c r="E417" s="116"/>
    </row>
    <row r="418" spans="1:5" ht="30" customHeight="1">
      <c r="A418" s="112"/>
      <c r="C418" s="114"/>
      <c r="D418" s="115"/>
      <c r="E418" s="116"/>
    </row>
    <row r="419" spans="1:5" ht="30" customHeight="1">
      <c r="A419" s="112"/>
      <c r="C419" s="114"/>
      <c r="D419" s="115"/>
      <c r="E419" s="116"/>
    </row>
    <row r="420" spans="1:5" ht="30" customHeight="1">
      <c r="A420" s="112"/>
      <c r="C420" s="114"/>
      <c r="D420" s="115"/>
      <c r="E420" s="116"/>
    </row>
    <row r="421" spans="1:5" ht="30" customHeight="1">
      <c r="A421" s="112"/>
      <c r="C421" s="114"/>
      <c r="D421" s="115"/>
      <c r="E421" s="116"/>
    </row>
    <row r="422" spans="1:5" ht="30" customHeight="1">
      <c r="A422" s="112"/>
      <c r="C422" s="114"/>
      <c r="D422" s="115"/>
      <c r="E422" s="116"/>
    </row>
    <row r="423" spans="1:5" ht="30" customHeight="1">
      <c r="A423" s="112"/>
      <c r="C423" s="114"/>
      <c r="D423" s="115"/>
      <c r="E423" s="116"/>
    </row>
    <row r="424" spans="1:5" ht="30" customHeight="1">
      <c r="A424" s="112"/>
      <c r="C424" s="114"/>
      <c r="D424" s="115"/>
      <c r="E424" s="116"/>
    </row>
    <row r="425" spans="1:5" ht="30" customHeight="1">
      <c r="A425" s="112"/>
      <c r="C425" s="114"/>
      <c r="D425" s="115"/>
      <c r="E425" s="116"/>
    </row>
    <row r="426" spans="1:5" ht="30" customHeight="1">
      <c r="A426" s="112"/>
      <c r="C426" s="114"/>
      <c r="D426" s="115"/>
      <c r="E426" s="116"/>
    </row>
    <row r="427" spans="1:5" ht="30" customHeight="1">
      <c r="A427" s="112"/>
      <c r="C427" s="114"/>
      <c r="D427" s="115"/>
      <c r="E427" s="116"/>
    </row>
    <row r="428" spans="1:5" ht="30" customHeight="1">
      <c r="A428" s="112"/>
      <c r="C428" s="114"/>
      <c r="D428" s="115"/>
      <c r="E428" s="116"/>
    </row>
    <row r="429" spans="1:5" ht="30" customHeight="1">
      <c r="A429" s="112"/>
      <c r="C429" s="114"/>
      <c r="D429" s="115"/>
      <c r="E429" s="116"/>
    </row>
    <row r="430" spans="1:5" ht="30" customHeight="1">
      <c r="A430" s="112"/>
      <c r="C430" s="114"/>
      <c r="D430" s="115"/>
      <c r="E430" s="116"/>
    </row>
    <row r="431" spans="1:5" ht="30" customHeight="1">
      <c r="A431" s="112"/>
      <c r="C431" s="114"/>
      <c r="D431" s="115"/>
      <c r="E431" s="116"/>
    </row>
    <row r="432" spans="1:5" ht="30" customHeight="1">
      <c r="A432" s="112"/>
      <c r="C432" s="114"/>
      <c r="D432" s="115"/>
      <c r="E432" s="116"/>
    </row>
    <row r="433" spans="1:5" ht="30" customHeight="1">
      <c r="A433" s="112"/>
      <c r="C433" s="114"/>
      <c r="D433" s="115"/>
      <c r="E433" s="116"/>
    </row>
    <row r="434" spans="1:5" ht="30" customHeight="1">
      <c r="A434" s="112"/>
      <c r="C434" s="114"/>
      <c r="D434" s="115"/>
      <c r="E434" s="116"/>
    </row>
    <row r="435" spans="1:5" ht="30" customHeight="1">
      <c r="A435" s="112"/>
      <c r="C435" s="114"/>
      <c r="D435" s="115"/>
      <c r="E435" s="116"/>
    </row>
    <row r="436" spans="1:5" ht="30" customHeight="1">
      <c r="A436" s="112"/>
      <c r="C436" s="114"/>
      <c r="D436" s="115"/>
      <c r="E436" s="116"/>
    </row>
    <row r="437" spans="1:5" ht="30" customHeight="1">
      <c r="A437" s="112"/>
      <c r="C437" s="114"/>
      <c r="D437" s="115"/>
      <c r="E437" s="116"/>
    </row>
    <row r="438" spans="1:5" ht="30" customHeight="1">
      <c r="A438" s="112"/>
      <c r="C438" s="114"/>
      <c r="D438" s="115"/>
      <c r="E438" s="116"/>
    </row>
    <row r="439" spans="1:5" ht="30" customHeight="1">
      <c r="A439" s="112"/>
      <c r="C439" s="114"/>
      <c r="D439" s="115"/>
      <c r="E439" s="116"/>
    </row>
    <row r="440" spans="1:5" ht="30" customHeight="1">
      <c r="A440" s="112"/>
      <c r="C440" s="114"/>
      <c r="D440" s="115"/>
      <c r="E440" s="116"/>
    </row>
    <row r="441" spans="1:5" ht="30" customHeight="1">
      <c r="A441" s="112"/>
      <c r="C441" s="114"/>
      <c r="D441" s="115"/>
      <c r="E441" s="116"/>
    </row>
    <row r="442" spans="1:5" ht="30" customHeight="1">
      <c r="A442" s="112"/>
      <c r="C442" s="114"/>
      <c r="D442" s="115"/>
      <c r="E442" s="116"/>
    </row>
    <row r="443" spans="1:5" ht="30" customHeight="1">
      <c r="A443" s="112"/>
      <c r="C443" s="114"/>
      <c r="D443" s="115"/>
      <c r="E443" s="116"/>
    </row>
    <row r="444" spans="1:5" ht="30" customHeight="1">
      <c r="A444" s="112"/>
      <c r="C444" s="114"/>
      <c r="D444" s="115"/>
      <c r="E444" s="116"/>
    </row>
    <row r="445" spans="1:5" ht="30" customHeight="1">
      <c r="A445" s="112"/>
      <c r="C445" s="114"/>
      <c r="D445" s="115"/>
      <c r="E445" s="116"/>
    </row>
    <row r="446" spans="1:5" ht="30" customHeight="1">
      <c r="A446" s="112"/>
      <c r="C446" s="114"/>
      <c r="D446" s="115"/>
      <c r="E446" s="116"/>
    </row>
    <row r="447" spans="1:5" ht="30" customHeight="1">
      <c r="A447" s="112"/>
      <c r="C447" s="114"/>
      <c r="D447" s="115"/>
      <c r="E447" s="116"/>
    </row>
    <row r="448" spans="1:5" ht="30" customHeight="1">
      <c r="A448" s="112"/>
      <c r="C448" s="114"/>
      <c r="D448" s="115"/>
      <c r="E448" s="116"/>
    </row>
    <row r="449" spans="1:5" ht="30" customHeight="1">
      <c r="A449" s="112"/>
      <c r="C449" s="114"/>
      <c r="D449" s="115"/>
      <c r="E449" s="116"/>
    </row>
    <row r="450" spans="1:5" ht="30" customHeight="1">
      <c r="A450" s="112"/>
      <c r="C450" s="114"/>
      <c r="D450" s="115"/>
      <c r="E450" s="116"/>
    </row>
    <row r="451" spans="1:5" ht="30" customHeight="1">
      <c r="A451" s="112"/>
      <c r="C451" s="114"/>
      <c r="D451" s="115"/>
      <c r="E451" s="116"/>
    </row>
    <row r="452" spans="1:5" ht="30" customHeight="1">
      <c r="A452" s="112"/>
      <c r="C452" s="114"/>
      <c r="D452" s="115"/>
      <c r="E452" s="116"/>
    </row>
    <row r="453" spans="1:5" ht="30" customHeight="1">
      <c r="A453" s="112"/>
      <c r="C453" s="114"/>
      <c r="D453" s="115"/>
      <c r="E453" s="116"/>
    </row>
    <row r="454" spans="1:5" ht="30" customHeight="1">
      <c r="A454" s="112"/>
      <c r="C454" s="114"/>
      <c r="D454" s="115"/>
      <c r="E454" s="116"/>
    </row>
    <row r="455" spans="1:5" ht="30" customHeight="1">
      <c r="A455" s="112"/>
      <c r="C455" s="114"/>
      <c r="D455" s="115"/>
      <c r="E455" s="116"/>
    </row>
    <row r="456" spans="1:5" ht="30" customHeight="1">
      <c r="A456" s="112"/>
      <c r="C456" s="114"/>
      <c r="D456" s="115"/>
      <c r="E456" s="116"/>
    </row>
    <row r="457" spans="1:5" ht="30" customHeight="1">
      <c r="A457" s="112"/>
      <c r="C457" s="114"/>
      <c r="D457" s="115"/>
      <c r="E457" s="116"/>
    </row>
    <row r="458" spans="1:5" ht="30" customHeight="1">
      <c r="A458" s="112"/>
      <c r="C458" s="114"/>
      <c r="D458" s="115"/>
      <c r="E458" s="116"/>
    </row>
    <row r="459" spans="1:5" ht="30" customHeight="1">
      <c r="A459" s="112"/>
      <c r="C459" s="114"/>
      <c r="D459" s="115"/>
      <c r="E459" s="116"/>
    </row>
    <row r="460" spans="1:5" ht="30" customHeight="1">
      <c r="A460" s="112"/>
      <c r="C460" s="114"/>
      <c r="D460" s="115"/>
      <c r="E460" s="116"/>
    </row>
    <row r="461" spans="1:5" ht="30" customHeight="1">
      <c r="A461" s="112"/>
      <c r="C461" s="114"/>
      <c r="D461" s="115"/>
      <c r="E461" s="116"/>
    </row>
    <row r="462" spans="1:5" ht="30" customHeight="1">
      <c r="A462" s="112"/>
      <c r="C462" s="114"/>
      <c r="D462" s="115"/>
      <c r="E462" s="116"/>
    </row>
    <row r="463" spans="1:5" ht="30" customHeight="1">
      <c r="A463" s="112"/>
      <c r="C463" s="114"/>
      <c r="D463" s="115"/>
      <c r="E463" s="116"/>
    </row>
    <row r="464" spans="1:5" ht="30" customHeight="1">
      <c r="A464" s="112"/>
      <c r="C464" s="114"/>
      <c r="D464" s="115"/>
      <c r="E464" s="116"/>
    </row>
    <row r="465" spans="1:5" ht="30" customHeight="1">
      <c r="A465" s="112"/>
      <c r="C465" s="114"/>
      <c r="D465" s="115"/>
      <c r="E465" s="116"/>
    </row>
    <row r="466" spans="1:5" ht="30" customHeight="1">
      <c r="A466" s="112"/>
      <c r="C466" s="114"/>
      <c r="D466" s="115"/>
      <c r="E466" s="116"/>
    </row>
    <row r="467" spans="1:5" ht="30" customHeight="1">
      <c r="A467" s="112"/>
      <c r="C467" s="114"/>
      <c r="D467" s="115"/>
      <c r="E467" s="116"/>
    </row>
    <row r="468" spans="1:5" ht="30" customHeight="1">
      <c r="A468" s="112"/>
      <c r="C468" s="114"/>
      <c r="D468" s="115"/>
      <c r="E468" s="116"/>
    </row>
    <row r="469" spans="1:5" ht="30" customHeight="1">
      <c r="A469" s="112"/>
      <c r="C469" s="114"/>
      <c r="D469" s="115"/>
      <c r="E469" s="116"/>
    </row>
    <row r="470" spans="1:5" ht="30" customHeight="1">
      <c r="A470" s="112"/>
      <c r="C470" s="114"/>
      <c r="D470" s="115"/>
      <c r="E470" s="116"/>
    </row>
    <row r="471" spans="1:5" ht="30" customHeight="1">
      <c r="A471" s="112"/>
      <c r="C471" s="114"/>
      <c r="D471" s="115"/>
      <c r="E471" s="116"/>
    </row>
    <row r="472" spans="1:5" ht="30" customHeight="1">
      <c r="A472" s="112"/>
      <c r="C472" s="114"/>
      <c r="D472" s="115"/>
      <c r="E472" s="116"/>
    </row>
    <row r="473" spans="1:5" ht="30" customHeight="1">
      <c r="A473" s="112"/>
      <c r="C473" s="114"/>
      <c r="D473" s="115"/>
      <c r="E473" s="116"/>
    </row>
    <row r="474" spans="1:5" ht="30" customHeight="1">
      <c r="A474" s="112"/>
      <c r="C474" s="114"/>
      <c r="D474" s="115"/>
      <c r="E474" s="116"/>
    </row>
    <row r="475" spans="1:5" ht="30" customHeight="1">
      <c r="A475" s="112"/>
      <c r="C475" s="114"/>
      <c r="D475" s="115"/>
      <c r="E475" s="116"/>
    </row>
    <row r="476" spans="1:5" ht="30" customHeight="1">
      <c r="A476" s="112"/>
      <c r="C476" s="114"/>
      <c r="D476" s="115"/>
      <c r="E476" s="116"/>
    </row>
    <row r="477" spans="1:5" ht="30" customHeight="1">
      <c r="A477" s="112"/>
      <c r="C477" s="114"/>
      <c r="D477" s="115"/>
      <c r="E477" s="116"/>
    </row>
    <row r="478" spans="1:5" ht="30" customHeight="1">
      <c r="A478" s="112"/>
      <c r="C478" s="114"/>
      <c r="D478" s="115"/>
      <c r="E478" s="116"/>
    </row>
    <row r="479" spans="1:5" ht="30" customHeight="1">
      <c r="A479" s="112"/>
      <c r="C479" s="114"/>
      <c r="D479" s="115"/>
      <c r="E479" s="116"/>
    </row>
    <row r="480" spans="1:5" ht="30" customHeight="1">
      <c r="A480" s="112"/>
      <c r="C480" s="114"/>
      <c r="D480" s="115"/>
      <c r="E480" s="116"/>
    </row>
    <row r="481" spans="1:5" ht="30" customHeight="1">
      <c r="A481" s="112"/>
      <c r="C481" s="114"/>
      <c r="D481" s="115"/>
      <c r="E481" s="116"/>
    </row>
    <row r="482" spans="1:5" ht="30" customHeight="1">
      <c r="A482" s="112"/>
      <c r="C482" s="114"/>
      <c r="D482" s="115"/>
      <c r="E482" s="116"/>
    </row>
    <row r="483" spans="1:5" ht="30" customHeight="1">
      <c r="A483" s="112"/>
      <c r="C483" s="114"/>
      <c r="D483" s="115"/>
      <c r="E483" s="116"/>
    </row>
    <row r="484" spans="1:5" ht="30" customHeight="1">
      <c r="A484" s="112"/>
      <c r="C484" s="114"/>
      <c r="D484" s="115"/>
      <c r="E484" s="116"/>
    </row>
    <row r="485" spans="1:5" ht="30" customHeight="1">
      <c r="A485" s="112"/>
      <c r="C485" s="114"/>
      <c r="D485" s="115"/>
      <c r="E485" s="116"/>
    </row>
    <row r="486" spans="1:5" ht="30" customHeight="1">
      <c r="A486" s="112"/>
      <c r="C486" s="114"/>
      <c r="D486" s="115"/>
      <c r="E486" s="116"/>
    </row>
    <row r="487" spans="1:5" ht="30" customHeight="1">
      <c r="A487" s="112"/>
      <c r="C487" s="114"/>
      <c r="D487" s="115"/>
      <c r="E487" s="116"/>
    </row>
    <row r="488" spans="1:5" ht="30" customHeight="1">
      <c r="A488" s="112"/>
      <c r="C488" s="114"/>
      <c r="D488" s="115"/>
      <c r="E488" s="116"/>
    </row>
    <row r="489" spans="1:5" ht="30" customHeight="1">
      <c r="A489" s="112"/>
      <c r="C489" s="114"/>
      <c r="D489" s="115"/>
      <c r="E489" s="116"/>
    </row>
    <row r="490" spans="1:5" ht="30" customHeight="1">
      <c r="A490" s="112"/>
      <c r="C490" s="114"/>
      <c r="D490" s="115"/>
      <c r="E490" s="116"/>
    </row>
    <row r="491" spans="1:5" ht="30" customHeight="1">
      <c r="A491" s="112"/>
      <c r="C491" s="114"/>
      <c r="D491" s="115"/>
      <c r="E491" s="116"/>
    </row>
    <row r="492" spans="1:5" ht="30" customHeight="1">
      <c r="A492" s="112"/>
      <c r="C492" s="114"/>
      <c r="D492" s="115"/>
      <c r="E492" s="116"/>
    </row>
    <row r="493" spans="1:5" ht="30" customHeight="1">
      <c r="A493" s="112"/>
      <c r="C493" s="114"/>
      <c r="D493" s="115"/>
      <c r="E493" s="116"/>
    </row>
    <row r="494" spans="1:5" ht="30" customHeight="1">
      <c r="A494" s="112"/>
      <c r="C494" s="114"/>
      <c r="D494" s="115"/>
      <c r="E494" s="116"/>
    </row>
    <row r="495" spans="1:5" ht="30" customHeight="1">
      <c r="A495" s="112"/>
      <c r="C495" s="114"/>
      <c r="D495" s="115"/>
      <c r="E495" s="116"/>
    </row>
    <row r="496" spans="1:5" ht="30" customHeight="1">
      <c r="A496" s="112"/>
      <c r="C496" s="114"/>
      <c r="D496" s="115"/>
      <c r="E496" s="116"/>
    </row>
    <row r="497" spans="1:5" ht="30" customHeight="1">
      <c r="A497" s="112"/>
      <c r="C497" s="114"/>
      <c r="D497" s="115"/>
      <c r="E497" s="116"/>
    </row>
    <row r="498" spans="1:5" ht="30" customHeight="1">
      <c r="A498" s="112"/>
      <c r="C498" s="114"/>
      <c r="D498" s="115"/>
      <c r="E498" s="116"/>
    </row>
    <row r="499" spans="1:5" ht="30" customHeight="1">
      <c r="A499" s="112"/>
      <c r="C499" s="114"/>
      <c r="D499" s="115"/>
      <c r="E499" s="116"/>
    </row>
    <row r="500" spans="1:5" ht="30" customHeight="1">
      <c r="A500" s="112"/>
      <c r="C500" s="114"/>
      <c r="D500" s="115"/>
      <c r="E500" s="116"/>
    </row>
    <row r="501" spans="1:5" ht="30" customHeight="1">
      <c r="A501" s="112"/>
      <c r="C501" s="114"/>
      <c r="D501" s="115"/>
      <c r="E501" s="116"/>
    </row>
    <row r="502" spans="1:5" ht="30" customHeight="1">
      <c r="A502" s="112"/>
      <c r="C502" s="114"/>
      <c r="D502" s="115"/>
      <c r="E502" s="116"/>
    </row>
    <row r="503" spans="1:5" ht="30" customHeight="1">
      <c r="A503" s="112"/>
      <c r="C503" s="114"/>
      <c r="D503" s="115"/>
      <c r="E503" s="116"/>
    </row>
    <row r="504" spans="1:5" ht="30" customHeight="1">
      <c r="A504" s="112"/>
      <c r="C504" s="114"/>
      <c r="D504" s="115"/>
      <c r="E504" s="116"/>
    </row>
    <row r="505" spans="1:5" ht="30" customHeight="1">
      <c r="A505" s="112"/>
      <c r="C505" s="114"/>
      <c r="D505" s="115"/>
      <c r="E505" s="116"/>
    </row>
    <row r="506" spans="1:5" ht="30" customHeight="1">
      <c r="A506" s="112"/>
      <c r="C506" s="114"/>
      <c r="D506" s="115"/>
      <c r="E506" s="116"/>
    </row>
    <row r="507" spans="1:5" ht="30" customHeight="1">
      <c r="A507" s="112"/>
      <c r="C507" s="114"/>
      <c r="D507" s="115"/>
      <c r="E507" s="116"/>
    </row>
    <row r="508" spans="1:5" ht="30" customHeight="1">
      <c r="A508" s="112"/>
      <c r="C508" s="114"/>
      <c r="D508" s="115"/>
      <c r="E508" s="116"/>
    </row>
    <row r="509" spans="1:5" ht="30" customHeight="1">
      <c r="A509" s="112"/>
      <c r="C509" s="114"/>
      <c r="D509" s="115"/>
      <c r="E509" s="116"/>
    </row>
    <row r="510" spans="1:5" ht="30" customHeight="1">
      <c r="A510" s="112"/>
      <c r="C510" s="114"/>
      <c r="D510" s="115"/>
      <c r="E510" s="116"/>
    </row>
    <row r="511" spans="1:5" ht="30" customHeight="1">
      <c r="A511" s="112"/>
      <c r="C511" s="114"/>
      <c r="D511" s="115"/>
      <c r="E511" s="116"/>
    </row>
    <row r="512" spans="1:5" ht="30" customHeight="1">
      <c r="A512" s="112"/>
      <c r="C512" s="114"/>
      <c r="D512" s="115"/>
      <c r="E512" s="116"/>
    </row>
    <row r="513" spans="1:5" ht="30" customHeight="1">
      <c r="A513" s="112"/>
      <c r="C513" s="114"/>
      <c r="D513" s="115"/>
      <c r="E513" s="116"/>
    </row>
    <row r="514" spans="1:5" ht="30" customHeight="1">
      <c r="A514" s="112"/>
      <c r="C514" s="114"/>
      <c r="D514" s="115"/>
      <c r="E514" s="116"/>
    </row>
    <row r="515" spans="1:5" ht="30" customHeight="1">
      <c r="A515" s="112"/>
      <c r="C515" s="114"/>
      <c r="D515" s="115"/>
      <c r="E515" s="116"/>
    </row>
    <row r="516" spans="1:5" ht="30" customHeight="1">
      <c r="A516" s="112"/>
      <c r="C516" s="114"/>
      <c r="D516" s="115"/>
      <c r="E516" s="116"/>
    </row>
    <row r="517" spans="1:5" ht="30" customHeight="1">
      <c r="A517" s="112"/>
      <c r="C517" s="114"/>
      <c r="D517" s="115"/>
      <c r="E517" s="116"/>
    </row>
    <row r="518" spans="1:5" ht="30" customHeight="1">
      <c r="A518" s="112"/>
      <c r="C518" s="114"/>
      <c r="D518" s="115"/>
      <c r="E518" s="116"/>
    </row>
    <row r="519" spans="1:5" ht="30" customHeight="1">
      <c r="A519" s="112"/>
      <c r="C519" s="114"/>
      <c r="D519" s="115"/>
      <c r="E519" s="116"/>
    </row>
    <row r="520" spans="1:5" ht="30" customHeight="1">
      <c r="A520" s="112"/>
      <c r="C520" s="114"/>
      <c r="D520" s="115"/>
      <c r="E520" s="116"/>
    </row>
    <row r="521" spans="1:5" ht="30" customHeight="1">
      <c r="A521" s="112"/>
      <c r="C521" s="114"/>
      <c r="D521" s="115"/>
      <c r="E521" s="116"/>
    </row>
    <row r="522" spans="1:5" ht="30" customHeight="1">
      <c r="A522" s="112"/>
      <c r="C522" s="114"/>
      <c r="D522" s="115"/>
      <c r="E522" s="116"/>
    </row>
    <row r="523" spans="1:5" ht="30" customHeight="1">
      <c r="A523" s="112"/>
      <c r="C523" s="114"/>
      <c r="D523" s="115"/>
      <c r="E523" s="116"/>
    </row>
    <row r="524" spans="1:5" ht="30" customHeight="1">
      <c r="A524" s="112"/>
      <c r="C524" s="114"/>
      <c r="D524" s="115"/>
      <c r="E524" s="116"/>
    </row>
    <row r="525" spans="1:5" ht="30" customHeight="1">
      <c r="A525" s="112"/>
      <c r="C525" s="114"/>
      <c r="D525" s="115"/>
      <c r="E525" s="116"/>
    </row>
    <row r="526" spans="1:5" ht="30" customHeight="1">
      <c r="A526" s="112"/>
      <c r="C526" s="114"/>
      <c r="D526" s="115"/>
      <c r="E526" s="116"/>
    </row>
    <row r="527" spans="1:5" ht="30" customHeight="1">
      <c r="A527" s="112"/>
      <c r="C527" s="114"/>
      <c r="D527" s="115"/>
      <c r="E527" s="116"/>
    </row>
    <row r="528" spans="1:5" ht="30" customHeight="1">
      <c r="A528" s="112"/>
      <c r="C528" s="114"/>
      <c r="D528" s="115"/>
      <c r="E528" s="116"/>
    </row>
    <row r="529" spans="1:5" ht="30" customHeight="1">
      <c r="A529" s="112"/>
      <c r="C529" s="114"/>
      <c r="D529" s="115"/>
      <c r="E529" s="116"/>
    </row>
    <row r="530" spans="1:5" ht="30" customHeight="1">
      <c r="A530" s="112"/>
      <c r="C530" s="114"/>
      <c r="D530" s="115"/>
      <c r="E530" s="116"/>
    </row>
    <row r="531" spans="1:5" ht="30" customHeight="1">
      <c r="A531" s="112"/>
      <c r="C531" s="114"/>
      <c r="D531" s="115"/>
      <c r="E531" s="116"/>
    </row>
    <row r="532" spans="1:5" ht="30" customHeight="1">
      <c r="A532" s="112"/>
      <c r="C532" s="114"/>
      <c r="D532" s="115"/>
      <c r="E532" s="116"/>
    </row>
    <row r="533" spans="1:5" ht="30" customHeight="1">
      <c r="A533" s="112"/>
      <c r="C533" s="114"/>
      <c r="D533" s="115"/>
      <c r="E533" s="116"/>
    </row>
    <row r="534" spans="1:5" ht="30" customHeight="1">
      <c r="A534" s="112"/>
      <c r="C534" s="114"/>
      <c r="D534" s="115"/>
      <c r="E534" s="116"/>
    </row>
    <row r="535" spans="1:5" ht="30" customHeight="1">
      <c r="A535" s="112"/>
      <c r="C535" s="114"/>
      <c r="D535" s="115"/>
      <c r="E535" s="116"/>
    </row>
    <row r="536" spans="1:5" ht="30" customHeight="1">
      <c r="A536" s="112"/>
      <c r="C536" s="114"/>
      <c r="D536" s="115"/>
      <c r="E536" s="116"/>
    </row>
    <row r="537" spans="1:5" ht="30" customHeight="1">
      <c r="A537" s="112"/>
      <c r="C537" s="114"/>
      <c r="D537" s="115"/>
      <c r="E537" s="116"/>
    </row>
    <row r="538" spans="1:5" ht="30" customHeight="1">
      <c r="A538" s="112"/>
      <c r="C538" s="114"/>
      <c r="D538" s="115"/>
      <c r="E538" s="116"/>
    </row>
    <row r="539" spans="1:5" ht="30" customHeight="1">
      <c r="A539" s="112"/>
      <c r="C539" s="114"/>
      <c r="D539" s="115"/>
      <c r="E539" s="116"/>
    </row>
    <row r="540" spans="1:5" ht="30" customHeight="1">
      <c r="A540" s="112"/>
      <c r="C540" s="114"/>
      <c r="D540" s="115"/>
      <c r="E540" s="116"/>
    </row>
    <row r="541" spans="1:5" ht="30" customHeight="1">
      <c r="A541" s="112"/>
      <c r="C541" s="114"/>
      <c r="D541" s="115"/>
      <c r="E541" s="116"/>
    </row>
    <row r="542" spans="1:5" ht="30" customHeight="1">
      <c r="A542" s="112"/>
      <c r="C542" s="114"/>
      <c r="D542" s="115"/>
      <c r="E542" s="116"/>
    </row>
    <row r="543" spans="1:5" ht="30" customHeight="1">
      <c r="A543" s="112"/>
      <c r="C543" s="114"/>
      <c r="D543" s="115"/>
      <c r="E543" s="116"/>
    </row>
    <row r="544" spans="1:5" ht="30" customHeight="1">
      <c r="A544" s="112"/>
      <c r="C544" s="114"/>
      <c r="D544" s="115"/>
      <c r="E544" s="116"/>
    </row>
    <row r="545" spans="1:5" ht="30" customHeight="1">
      <c r="A545" s="112"/>
      <c r="C545" s="114"/>
      <c r="D545" s="115"/>
      <c r="E545" s="116"/>
    </row>
    <row r="546" spans="1:5" ht="30" customHeight="1">
      <c r="A546" s="112"/>
      <c r="C546" s="114"/>
      <c r="D546" s="115"/>
      <c r="E546" s="116"/>
    </row>
    <row r="547" spans="1:5" ht="30" customHeight="1">
      <c r="A547" s="112"/>
      <c r="C547" s="114"/>
      <c r="D547" s="115"/>
      <c r="E547" s="116"/>
    </row>
    <row r="548" spans="1:5" ht="30" customHeight="1">
      <c r="A548" s="112"/>
      <c r="C548" s="114"/>
      <c r="D548" s="115"/>
      <c r="E548" s="116"/>
    </row>
    <row r="549" spans="1:5" ht="30" customHeight="1">
      <c r="A549" s="112"/>
      <c r="C549" s="114"/>
      <c r="D549" s="115"/>
      <c r="E549" s="116"/>
    </row>
    <row r="550" spans="1:5" ht="30" customHeight="1">
      <c r="A550" s="112"/>
      <c r="C550" s="114"/>
      <c r="D550" s="115"/>
      <c r="E550" s="116"/>
    </row>
    <row r="551" spans="1:5" ht="30" customHeight="1">
      <c r="A551" s="112"/>
      <c r="C551" s="114"/>
      <c r="D551" s="115"/>
      <c r="E551" s="116"/>
    </row>
    <row r="552" spans="1:5" ht="30" customHeight="1">
      <c r="A552" s="112"/>
      <c r="C552" s="114"/>
      <c r="D552" s="115"/>
      <c r="E552" s="116"/>
    </row>
    <row r="553" spans="1:5" ht="30" customHeight="1">
      <c r="A553" s="112"/>
      <c r="C553" s="114"/>
      <c r="D553" s="115"/>
      <c r="E553" s="116"/>
    </row>
    <row r="554" spans="1:5" ht="30" customHeight="1">
      <c r="A554" s="112"/>
      <c r="C554" s="114"/>
      <c r="D554" s="115"/>
      <c r="E554" s="116"/>
    </row>
    <row r="555" spans="1:5" ht="30" customHeight="1">
      <c r="A555" s="112"/>
      <c r="C555" s="114"/>
      <c r="D555" s="115"/>
      <c r="E555" s="116"/>
    </row>
    <row r="556" spans="1:5" ht="30" customHeight="1">
      <c r="A556" s="112"/>
      <c r="C556" s="114"/>
      <c r="D556" s="115"/>
      <c r="E556" s="116"/>
    </row>
    <row r="557" spans="1:5" ht="30" customHeight="1">
      <c r="A557" s="112"/>
      <c r="C557" s="114"/>
      <c r="D557" s="115"/>
      <c r="E557" s="116"/>
    </row>
    <row r="558" spans="1:5" ht="30" customHeight="1">
      <c r="A558" s="112"/>
      <c r="C558" s="114"/>
      <c r="D558" s="115"/>
      <c r="E558" s="116"/>
    </row>
    <row r="559" spans="1:5" ht="30" customHeight="1">
      <c r="A559" s="112"/>
      <c r="C559" s="114"/>
      <c r="D559" s="115"/>
      <c r="E559" s="116"/>
    </row>
    <row r="560" spans="1:5" ht="30" customHeight="1">
      <c r="A560" s="112"/>
      <c r="C560" s="114"/>
      <c r="D560" s="115"/>
      <c r="E560" s="116"/>
    </row>
    <row r="561" spans="1:5" ht="30" customHeight="1">
      <c r="A561" s="112"/>
      <c r="C561" s="114"/>
      <c r="D561" s="115"/>
      <c r="E561" s="116"/>
    </row>
    <row r="562" spans="1:5" ht="30" customHeight="1">
      <c r="A562" s="112"/>
      <c r="C562" s="114"/>
      <c r="D562" s="115"/>
      <c r="E562" s="116"/>
    </row>
    <row r="563" spans="1:5" ht="30" customHeight="1">
      <c r="A563" s="112"/>
      <c r="C563" s="114"/>
      <c r="D563" s="115"/>
      <c r="E563" s="116"/>
    </row>
    <row r="564" spans="1:5" ht="30" customHeight="1">
      <c r="A564" s="112"/>
      <c r="C564" s="114"/>
      <c r="D564" s="115"/>
      <c r="E564" s="116"/>
    </row>
    <row r="565" spans="1:5" ht="30" customHeight="1">
      <c r="A565" s="112"/>
      <c r="C565" s="114"/>
      <c r="D565" s="115"/>
      <c r="E565" s="116"/>
    </row>
    <row r="566" spans="1:5" ht="30" customHeight="1">
      <c r="A566" s="112"/>
      <c r="C566" s="114"/>
      <c r="D566" s="115"/>
      <c r="E566" s="116"/>
    </row>
    <row r="567" spans="1:5" ht="30" customHeight="1">
      <c r="A567" s="112"/>
      <c r="C567" s="114"/>
      <c r="D567" s="115"/>
      <c r="E567" s="116"/>
    </row>
    <row r="568" spans="1:5" ht="30" customHeight="1">
      <c r="A568" s="112"/>
      <c r="C568" s="114"/>
      <c r="D568" s="115"/>
      <c r="E568" s="116"/>
    </row>
    <row r="569" spans="1:5" ht="30" customHeight="1">
      <c r="A569" s="112"/>
      <c r="C569" s="114"/>
      <c r="D569" s="115"/>
      <c r="E569" s="116"/>
    </row>
    <row r="570" spans="1:5" ht="30" customHeight="1">
      <c r="A570" s="112"/>
      <c r="C570" s="114"/>
      <c r="D570" s="115"/>
      <c r="E570" s="116"/>
    </row>
    <row r="571" spans="1:5" ht="30" customHeight="1">
      <c r="A571" s="112"/>
      <c r="C571" s="114"/>
      <c r="D571" s="115"/>
      <c r="E571" s="116"/>
    </row>
    <row r="572" spans="1:5" ht="30" customHeight="1">
      <c r="A572" s="112"/>
      <c r="C572" s="114"/>
      <c r="D572" s="115"/>
      <c r="E572" s="116"/>
    </row>
    <row r="573" spans="1:5" ht="30" customHeight="1">
      <c r="A573" s="112"/>
      <c r="C573" s="114"/>
      <c r="D573" s="115"/>
      <c r="E573" s="116"/>
    </row>
    <row r="574" spans="1:5" ht="30" customHeight="1">
      <c r="A574" s="112"/>
      <c r="C574" s="114"/>
      <c r="D574" s="115"/>
      <c r="E574" s="116"/>
    </row>
    <row r="575" spans="1:5" ht="30" customHeight="1">
      <c r="A575" s="112"/>
      <c r="C575" s="114"/>
      <c r="D575" s="115"/>
      <c r="E575" s="116"/>
    </row>
    <row r="576" spans="1:5" ht="30" customHeight="1">
      <c r="A576" s="112"/>
      <c r="C576" s="114"/>
      <c r="D576" s="115"/>
      <c r="E576" s="116"/>
    </row>
    <row r="577" spans="1:5" ht="30" customHeight="1">
      <c r="A577" s="112"/>
      <c r="C577" s="114"/>
      <c r="D577" s="115"/>
      <c r="E577" s="116"/>
    </row>
    <row r="578" spans="1:5" ht="30" customHeight="1">
      <c r="A578" s="112"/>
      <c r="C578" s="114"/>
      <c r="D578" s="115"/>
      <c r="E578" s="116"/>
    </row>
    <row r="579" spans="1:5" ht="30" customHeight="1">
      <c r="A579" s="112"/>
      <c r="C579" s="114"/>
      <c r="D579" s="115"/>
      <c r="E579" s="116"/>
    </row>
    <row r="580" spans="1:5" ht="30" customHeight="1">
      <c r="A580" s="112"/>
      <c r="C580" s="114"/>
      <c r="D580" s="115"/>
      <c r="E580" s="116"/>
    </row>
    <row r="581" spans="1:5" ht="30" customHeight="1">
      <c r="A581" s="112"/>
      <c r="C581" s="114"/>
      <c r="D581" s="115"/>
      <c r="E581" s="116"/>
    </row>
    <row r="582" spans="1:5" ht="30" customHeight="1">
      <c r="A582" s="112"/>
      <c r="C582" s="114"/>
      <c r="D582" s="115"/>
      <c r="E582" s="116"/>
    </row>
    <row r="583" spans="1:5" ht="30" customHeight="1">
      <c r="A583" s="112"/>
      <c r="C583" s="114"/>
      <c r="D583" s="115"/>
      <c r="E583" s="116"/>
    </row>
    <row r="584" spans="1:5" ht="30" customHeight="1">
      <c r="A584" s="112"/>
      <c r="C584" s="114"/>
      <c r="D584" s="115"/>
      <c r="E584" s="116"/>
    </row>
    <row r="585" spans="1:5" ht="30" customHeight="1">
      <c r="A585" s="112"/>
      <c r="C585" s="114"/>
      <c r="D585" s="115"/>
      <c r="E585" s="116"/>
    </row>
    <row r="586" spans="1:5" ht="30" customHeight="1">
      <c r="A586" s="112"/>
      <c r="C586" s="114"/>
      <c r="D586" s="115"/>
      <c r="E586" s="116"/>
    </row>
    <row r="587" spans="1:5" ht="30" customHeight="1">
      <c r="A587" s="112"/>
      <c r="C587" s="114"/>
      <c r="D587" s="115"/>
      <c r="E587" s="116"/>
    </row>
    <row r="588" spans="1:5" ht="30" customHeight="1">
      <c r="A588" s="112"/>
      <c r="C588" s="114"/>
      <c r="D588" s="115"/>
      <c r="E588" s="116"/>
    </row>
    <row r="589" spans="1:5" ht="30" customHeight="1">
      <c r="A589" s="112"/>
      <c r="C589" s="114"/>
      <c r="D589" s="115"/>
      <c r="E589" s="116"/>
    </row>
    <row r="590" spans="1:5" ht="30" customHeight="1">
      <c r="A590" s="112"/>
      <c r="C590" s="114"/>
      <c r="D590" s="115"/>
      <c r="E590" s="116"/>
    </row>
    <row r="591" spans="1:5" ht="30" customHeight="1">
      <c r="A591" s="112"/>
      <c r="C591" s="114"/>
      <c r="D591" s="115"/>
      <c r="E591" s="116"/>
    </row>
    <row r="592" spans="1:5" ht="30" customHeight="1">
      <c r="A592" s="112"/>
      <c r="C592" s="114"/>
      <c r="D592" s="115"/>
      <c r="E592" s="116"/>
    </row>
    <row r="593" spans="1:5" ht="30" customHeight="1">
      <c r="A593" s="112"/>
      <c r="C593" s="114"/>
      <c r="D593" s="115"/>
      <c r="E593" s="116"/>
    </row>
    <row r="594" spans="1:5" ht="30" customHeight="1">
      <c r="A594" s="112"/>
      <c r="C594" s="114"/>
      <c r="D594" s="115"/>
      <c r="E594" s="116"/>
    </row>
    <row r="595" spans="1:5" ht="30" customHeight="1">
      <c r="A595" s="112"/>
      <c r="C595" s="114"/>
      <c r="D595" s="115"/>
      <c r="E595" s="116"/>
    </row>
    <row r="596" spans="1:5" ht="30" customHeight="1">
      <c r="A596" s="112"/>
      <c r="C596" s="114"/>
      <c r="D596" s="115"/>
      <c r="E596" s="116"/>
    </row>
    <row r="597" spans="1:5" ht="30" customHeight="1">
      <c r="A597" s="112"/>
      <c r="C597" s="114"/>
      <c r="D597" s="115"/>
      <c r="E597" s="116"/>
    </row>
    <row r="598" spans="1:5" ht="30" customHeight="1">
      <c r="A598" s="112"/>
      <c r="C598" s="114"/>
      <c r="D598" s="115"/>
      <c r="E598" s="116"/>
    </row>
    <row r="599" spans="1:5" ht="30" customHeight="1">
      <c r="A599" s="112"/>
      <c r="C599" s="114"/>
      <c r="D599" s="115"/>
      <c r="E599" s="116"/>
    </row>
    <row r="600" spans="1:5" ht="30" customHeight="1">
      <c r="A600" s="112"/>
      <c r="C600" s="114"/>
      <c r="D600" s="115"/>
      <c r="E600" s="116"/>
    </row>
    <row r="601" spans="1:5" ht="30" customHeight="1">
      <c r="A601" s="112"/>
      <c r="C601" s="114"/>
      <c r="D601" s="115"/>
      <c r="E601" s="116"/>
    </row>
    <row r="602" spans="1:5" ht="30" customHeight="1">
      <c r="A602" s="112"/>
      <c r="C602" s="114"/>
      <c r="D602" s="115"/>
      <c r="E602" s="116"/>
    </row>
    <row r="603" spans="1:5" ht="30" customHeight="1">
      <c r="A603" s="112"/>
      <c r="C603" s="114"/>
      <c r="D603" s="115"/>
      <c r="E603" s="116"/>
    </row>
    <row r="604" spans="1:5" ht="30" customHeight="1">
      <c r="A604" s="112"/>
      <c r="C604" s="114"/>
      <c r="D604" s="115"/>
      <c r="E604" s="116"/>
    </row>
    <row r="605" spans="1:5" ht="30" customHeight="1">
      <c r="A605" s="112"/>
      <c r="C605" s="114"/>
      <c r="D605" s="115"/>
      <c r="E605" s="116"/>
    </row>
    <row r="606" spans="1:5" ht="30" customHeight="1">
      <c r="A606" s="112"/>
      <c r="C606" s="114"/>
      <c r="D606" s="115"/>
      <c r="E606" s="116"/>
    </row>
    <row r="607" spans="1:5" ht="30" customHeight="1">
      <c r="A607" s="112"/>
      <c r="C607" s="114"/>
      <c r="D607" s="115"/>
      <c r="E607" s="116"/>
    </row>
    <row r="608" spans="1:5" ht="30" customHeight="1">
      <c r="A608" s="112"/>
      <c r="C608" s="114"/>
      <c r="D608" s="115"/>
      <c r="E608" s="116"/>
    </row>
    <row r="609" spans="1:5" ht="30" customHeight="1">
      <c r="A609" s="112"/>
      <c r="C609" s="114"/>
      <c r="D609" s="115"/>
      <c r="E609" s="116"/>
    </row>
    <row r="610" spans="1:5" ht="30" customHeight="1">
      <c r="A610" s="112"/>
      <c r="C610" s="114"/>
      <c r="D610" s="115"/>
      <c r="E610" s="116"/>
    </row>
    <row r="611" spans="1:5" ht="30" customHeight="1">
      <c r="A611" s="112"/>
      <c r="C611" s="114"/>
      <c r="D611" s="115"/>
      <c r="E611" s="116"/>
    </row>
    <row r="612" spans="1:5" ht="30" customHeight="1">
      <c r="A612" s="112"/>
      <c r="C612" s="114"/>
      <c r="D612" s="115"/>
      <c r="E612" s="116"/>
    </row>
    <row r="613" spans="1:5" ht="30" customHeight="1">
      <c r="A613" s="112"/>
      <c r="C613" s="114"/>
      <c r="D613" s="115"/>
      <c r="E613" s="116"/>
    </row>
    <row r="614" spans="1:5" ht="30" customHeight="1">
      <c r="A614" s="112"/>
      <c r="C614" s="114"/>
      <c r="D614" s="115"/>
      <c r="E614" s="116"/>
    </row>
    <row r="615" spans="1:5" ht="30" customHeight="1">
      <c r="A615" s="112"/>
      <c r="C615" s="114"/>
      <c r="D615" s="115"/>
      <c r="E615" s="116"/>
    </row>
    <row r="616" spans="1:5" ht="30" customHeight="1">
      <c r="A616" s="112"/>
      <c r="C616" s="114"/>
      <c r="D616" s="115"/>
      <c r="E616" s="116"/>
    </row>
    <row r="617" spans="1:5" ht="30" customHeight="1">
      <c r="A617" s="112"/>
      <c r="C617" s="114"/>
      <c r="D617" s="115"/>
      <c r="E617" s="116"/>
    </row>
    <row r="618" spans="1:5" ht="30" customHeight="1">
      <c r="A618" s="112"/>
      <c r="C618" s="114"/>
      <c r="D618" s="115"/>
      <c r="E618" s="116"/>
    </row>
    <row r="619" spans="1:5" ht="30" customHeight="1">
      <c r="A619" s="112"/>
      <c r="C619" s="114"/>
      <c r="D619" s="115"/>
      <c r="E619" s="116"/>
    </row>
    <row r="620" spans="1:5" ht="30" customHeight="1">
      <c r="A620" s="112"/>
      <c r="C620" s="114"/>
      <c r="D620" s="115"/>
      <c r="E620" s="116"/>
    </row>
    <row r="621" spans="1:5" ht="30" customHeight="1">
      <c r="A621" s="112"/>
      <c r="C621" s="114"/>
      <c r="D621" s="115"/>
      <c r="E621" s="116"/>
    </row>
    <row r="622" spans="1:5" ht="30" customHeight="1">
      <c r="A622" s="112"/>
      <c r="C622" s="114"/>
      <c r="D622" s="115"/>
      <c r="E622" s="116"/>
    </row>
    <row r="623" spans="1:5" ht="30" customHeight="1">
      <c r="A623" s="112"/>
      <c r="C623" s="114"/>
      <c r="D623" s="115"/>
      <c r="E623" s="116"/>
    </row>
    <row r="624" spans="1:5" ht="30" customHeight="1">
      <c r="A624" s="112"/>
      <c r="C624" s="114"/>
      <c r="D624" s="115"/>
      <c r="E624" s="116"/>
    </row>
    <row r="625" spans="1:5" ht="30" customHeight="1">
      <c r="A625" s="112"/>
      <c r="C625" s="114"/>
      <c r="D625" s="115"/>
      <c r="E625" s="116"/>
    </row>
    <row r="626" spans="1:5" ht="30" customHeight="1">
      <c r="A626" s="112"/>
      <c r="C626" s="114"/>
      <c r="D626" s="115"/>
      <c r="E626" s="116"/>
    </row>
    <row r="627" spans="1:5" ht="30" customHeight="1">
      <c r="A627" s="112"/>
      <c r="C627" s="114"/>
      <c r="D627" s="115"/>
      <c r="E627" s="116"/>
    </row>
    <row r="628" spans="1:5" ht="30" customHeight="1">
      <c r="A628" s="112"/>
      <c r="C628" s="114"/>
      <c r="D628" s="115"/>
      <c r="E628" s="116"/>
    </row>
    <row r="629" spans="1:5" ht="30" customHeight="1">
      <c r="A629" s="112"/>
      <c r="C629" s="114"/>
      <c r="D629" s="115"/>
      <c r="E629" s="116"/>
    </row>
    <row r="630" spans="1:5" ht="30" customHeight="1">
      <c r="A630" s="112"/>
      <c r="C630" s="114"/>
      <c r="D630" s="115"/>
      <c r="E630" s="116"/>
    </row>
    <row r="631" spans="1:5" ht="30" customHeight="1">
      <c r="A631" s="112"/>
      <c r="C631" s="114"/>
      <c r="D631" s="115"/>
      <c r="E631" s="116"/>
    </row>
    <row r="632" spans="1:5" ht="30" customHeight="1">
      <c r="A632" s="112"/>
      <c r="C632" s="114"/>
      <c r="D632" s="115"/>
      <c r="E632" s="116"/>
    </row>
    <row r="633" spans="1:5" ht="30" customHeight="1">
      <c r="A633" s="112"/>
      <c r="C633" s="114"/>
      <c r="D633" s="115"/>
      <c r="E633" s="116"/>
    </row>
    <row r="634" spans="1:5" ht="30" customHeight="1">
      <c r="A634" s="112"/>
      <c r="C634" s="114"/>
      <c r="D634" s="115"/>
      <c r="E634" s="116"/>
    </row>
    <row r="635" spans="1:5" ht="30" customHeight="1">
      <c r="A635" s="112"/>
      <c r="C635" s="114"/>
      <c r="D635" s="115"/>
      <c r="E635" s="116"/>
    </row>
    <row r="636" spans="1:5" ht="30" customHeight="1">
      <c r="A636" s="112"/>
      <c r="C636" s="114"/>
      <c r="D636" s="115"/>
      <c r="E636" s="116"/>
    </row>
    <row r="637" spans="1:5" ht="30" customHeight="1">
      <c r="A637" s="112"/>
      <c r="C637" s="114"/>
      <c r="D637" s="115"/>
      <c r="E637" s="116"/>
    </row>
    <row r="638" spans="1:5" ht="30" customHeight="1">
      <c r="A638" s="112"/>
      <c r="C638" s="114"/>
      <c r="D638" s="115"/>
      <c r="E638" s="116"/>
    </row>
    <row r="639" spans="1:5" ht="30" customHeight="1">
      <c r="A639" s="112"/>
      <c r="C639" s="114"/>
      <c r="D639" s="115"/>
      <c r="E639" s="116"/>
    </row>
    <row r="640" spans="1:5" ht="30" customHeight="1">
      <c r="A640" s="112"/>
      <c r="C640" s="114"/>
      <c r="D640" s="115"/>
      <c r="E640" s="116"/>
    </row>
    <row r="641" spans="1:5" ht="30" customHeight="1">
      <c r="A641" s="112"/>
      <c r="C641" s="114"/>
      <c r="D641" s="115"/>
      <c r="E641" s="116"/>
    </row>
    <row r="642" spans="1:5" ht="30" customHeight="1">
      <c r="A642" s="112"/>
      <c r="C642" s="114"/>
      <c r="D642" s="115"/>
      <c r="E642" s="116"/>
    </row>
    <row r="643" spans="1:5" ht="30" customHeight="1">
      <c r="A643" s="112"/>
      <c r="C643" s="114"/>
      <c r="D643" s="115"/>
      <c r="E643" s="116"/>
    </row>
    <row r="644" spans="1:5" ht="30" customHeight="1">
      <c r="A644" s="112"/>
      <c r="C644" s="114"/>
      <c r="D644" s="115"/>
      <c r="E644" s="116"/>
    </row>
    <row r="645" spans="1:5" ht="30" customHeight="1">
      <c r="A645" s="112"/>
      <c r="C645" s="114"/>
      <c r="D645" s="115"/>
      <c r="E645" s="116"/>
    </row>
    <row r="646" spans="1:5" ht="30" customHeight="1">
      <c r="A646" s="112"/>
      <c r="C646" s="114"/>
      <c r="D646" s="115"/>
      <c r="E646" s="116"/>
    </row>
    <row r="647" spans="1:5" ht="30" customHeight="1">
      <c r="A647" s="112"/>
      <c r="C647" s="114"/>
      <c r="D647" s="115"/>
      <c r="E647" s="116"/>
    </row>
    <row r="648" spans="1:5" ht="30" customHeight="1">
      <c r="A648" s="112"/>
      <c r="C648" s="114"/>
      <c r="D648" s="115"/>
      <c r="E648" s="116"/>
    </row>
    <row r="649" spans="1:5" ht="30" customHeight="1">
      <c r="A649" s="112"/>
      <c r="C649" s="114"/>
      <c r="D649" s="115"/>
      <c r="E649" s="116"/>
    </row>
    <row r="650" spans="1:5" ht="30" customHeight="1">
      <c r="A650" s="112"/>
      <c r="C650" s="114"/>
      <c r="D650" s="115"/>
      <c r="E650" s="116"/>
    </row>
    <row r="651" spans="1:5" ht="30" customHeight="1">
      <c r="A651" s="112"/>
      <c r="C651" s="114"/>
      <c r="D651" s="115"/>
      <c r="E651" s="116"/>
    </row>
    <row r="652" spans="1:5" ht="30" customHeight="1">
      <c r="A652" s="112"/>
      <c r="C652" s="114"/>
      <c r="D652" s="115"/>
      <c r="E652" s="116"/>
    </row>
    <row r="653" spans="1:5" ht="30" customHeight="1">
      <c r="A653" s="112"/>
      <c r="C653" s="114"/>
      <c r="D653" s="115"/>
      <c r="E653" s="116"/>
    </row>
    <row r="654" spans="1:5" ht="30" customHeight="1">
      <c r="A654" s="112"/>
      <c r="C654" s="114"/>
      <c r="D654" s="115"/>
      <c r="E654" s="116"/>
    </row>
    <row r="655" spans="1:5" ht="30" customHeight="1">
      <c r="A655" s="112"/>
      <c r="C655" s="114"/>
      <c r="D655" s="115"/>
      <c r="E655" s="116"/>
    </row>
    <row r="656" spans="1:5" ht="30" customHeight="1">
      <c r="A656" s="112"/>
      <c r="C656" s="114"/>
      <c r="D656" s="115"/>
      <c r="E656" s="116"/>
    </row>
    <row r="657" spans="1:5" ht="30" customHeight="1">
      <c r="A657" s="112"/>
      <c r="C657" s="114"/>
      <c r="D657" s="115"/>
      <c r="E657" s="116"/>
    </row>
    <row r="658" spans="1:5" ht="30" customHeight="1">
      <c r="A658" s="112"/>
      <c r="C658" s="114"/>
      <c r="D658" s="115"/>
      <c r="E658" s="116"/>
    </row>
    <row r="659" spans="1:5" ht="30" customHeight="1">
      <c r="A659" s="112"/>
      <c r="C659" s="114"/>
      <c r="D659" s="115"/>
      <c r="E659" s="116"/>
    </row>
    <row r="660" spans="1:5" ht="30" customHeight="1">
      <c r="A660" s="112"/>
      <c r="C660" s="114"/>
      <c r="D660" s="115"/>
      <c r="E660" s="116"/>
    </row>
    <row r="661" spans="1:5" ht="30" customHeight="1">
      <c r="A661" s="112"/>
      <c r="C661" s="114"/>
      <c r="D661" s="115"/>
      <c r="E661" s="116"/>
    </row>
    <row r="662" spans="1:5" ht="30" customHeight="1">
      <c r="A662" s="112"/>
      <c r="C662" s="114"/>
      <c r="D662" s="115"/>
      <c r="E662" s="116"/>
    </row>
    <row r="663" spans="1:5" ht="30" customHeight="1">
      <c r="A663" s="112"/>
      <c r="C663" s="114"/>
      <c r="D663" s="115"/>
      <c r="E663" s="116"/>
    </row>
    <row r="664" spans="1:5" ht="30" customHeight="1">
      <c r="A664" s="112"/>
      <c r="C664" s="114"/>
      <c r="D664" s="115"/>
      <c r="E664" s="116"/>
    </row>
    <row r="665" spans="1:5" ht="30" customHeight="1">
      <c r="A665" s="112"/>
      <c r="C665" s="114"/>
      <c r="D665" s="115"/>
      <c r="E665" s="116"/>
    </row>
    <row r="666" spans="1:5" ht="30" customHeight="1">
      <c r="A666" s="112"/>
      <c r="C666" s="114"/>
      <c r="D666" s="115"/>
      <c r="E666" s="116"/>
    </row>
    <row r="667" spans="1:5" ht="30" customHeight="1">
      <c r="A667" s="112"/>
      <c r="C667" s="114"/>
      <c r="D667" s="115"/>
      <c r="E667" s="116"/>
    </row>
    <row r="668" spans="1:5" ht="30" customHeight="1">
      <c r="A668" s="112"/>
      <c r="C668" s="114"/>
      <c r="D668" s="115"/>
      <c r="E668" s="116"/>
    </row>
    <row r="669" spans="1:5" ht="30" customHeight="1">
      <c r="A669" s="112"/>
      <c r="C669" s="114"/>
      <c r="D669" s="115"/>
      <c r="E669" s="116"/>
    </row>
    <row r="670" spans="1:5" ht="30" customHeight="1">
      <c r="A670" s="112"/>
      <c r="C670" s="114"/>
      <c r="D670" s="115"/>
      <c r="E670" s="116"/>
    </row>
    <row r="671" spans="1:5" ht="30" customHeight="1">
      <c r="A671" s="112"/>
      <c r="C671" s="114"/>
      <c r="D671" s="115"/>
      <c r="E671" s="116"/>
    </row>
    <row r="672" spans="1:5" ht="30" customHeight="1">
      <c r="A672" s="112"/>
      <c r="C672" s="114"/>
      <c r="D672" s="115"/>
      <c r="E672" s="116"/>
    </row>
    <row r="673" spans="1:5" ht="30" customHeight="1">
      <c r="A673" s="112"/>
      <c r="C673" s="114"/>
      <c r="D673" s="115"/>
      <c r="E673" s="116"/>
    </row>
    <row r="674" spans="1:5" ht="30" customHeight="1">
      <c r="A674" s="112"/>
      <c r="C674" s="114"/>
      <c r="D674" s="115"/>
      <c r="E674" s="116"/>
    </row>
    <row r="675" spans="1:5" ht="30" customHeight="1">
      <c r="A675" s="112"/>
      <c r="C675" s="114"/>
      <c r="D675" s="115"/>
      <c r="E675" s="116"/>
    </row>
    <row r="676" spans="1:5" ht="30" customHeight="1">
      <c r="A676" s="112"/>
      <c r="C676" s="114"/>
      <c r="D676" s="115"/>
      <c r="E676" s="116"/>
    </row>
    <row r="677" spans="1:5" ht="30" customHeight="1">
      <c r="A677" s="112"/>
      <c r="C677" s="114"/>
      <c r="D677" s="115"/>
      <c r="E677" s="116"/>
    </row>
    <row r="678" spans="1:5" ht="30" customHeight="1">
      <c r="A678" s="112"/>
      <c r="C678" s="114"/>
      <c r="D678" s="115"/>
      <c r="E678" s="116"/>
    </row>
    <row r="679" spans="1:5" ht="30" customHeight="1">
      <c r="A679" s="112"/>
      <c r="C679" s="114"/>
      <c r="D679" s="115"/>
      <c r="E679" s="116"/>
    </row>
    <row r="680" spans="1:5" ht="30" customHeight="1">
      <c r="A680" s="112"/>
      <c r="C680" s="114"/>
      <c r="D680" s="115"/>
      <c r="E680" s="116"/>
    </row>
    <row r="681" spans="1:5" ht="30" customHeight="1">
      <c r="A681" s="112"/>
      <c r="C681" s="114"/>
      <c r="D681" s="115"/>
      <c r="E681" s="116"/>
    </row>
    <row r="682" spans="1:5" ht="30" customHeight="1">
      <c r="A682" s="112"/>
      <c r="C682" s="114"/>
      <c r="D682" s="115"/>
      <c r="E682" s="116"/>
    </row>
    <row r="683" spans="1:5" ht="30" customHeight="1">
      <c r="A683" s="112"/>
      <c r="C683" s="114"/>
      <c r="D683" s="115"/>
      <c r="E683" s="116"/>
    </row>
    <row r="684" spans="1:5" ht="30" customHeight="1">
      <c r="A684" s="112"/>
      <c r="C684" s="114"/>
      <c r="D684" s="115"/>
      <c r="E684" s="116"/>
    </row>
    <row r="685" spans="1:5" ht="30" customHeight="1">
      <c r="A685" s="112"/>
      <c r="C685" s="114"/>
      <c r="D685" s="115"/>
      <c r="E685" s="116"/>
    </row>
    <row r="686" spans="1:5" ht="30" customHeight="1">
      <c r="A686" s="112"/>
      <c r="C686" s="114"/>
      <c r="D686" s="115"/>
      <c r="E686" s="116"/>
    </row>
    <row r="687" spans="1:5" ht="30" customHeight="1">
      <c r="A687" s="112"/>
      <c r="C687" s="114"/>
      <c r="D687" s="115"/>
      <c r="E687" s="116"/>
    </row>
    <row r="688" spans="1:5" ht="30" customHeight="1">
      <c r="A688" s="112"/>
      <c r="C688" s="114"/>
      <c r="D688" s="115"/>
      <c r="E688" s="116"/>
    </row>
    <row r="689" spans="1:5" ht="30" customHeight="1">
      <c r="A689" s="112"/>
      <c r="C689" s="114"/>
      <c r="D689" s="115"/>
      <c r="E689" s="116"/>
    </row>
    <row r="690" spans="1:5" ht="30" customHeight="1">
      <c r="A690" s="112"/>
      <c r="C690" s="114"/>
      <c r="D690" s="115"/>
      <c r="E690" s="116"/>
    </row>
    <row r="691" spans="1:5" ht="30" customHeight="1">
      <c r="A691" s="112"/>
      <c r="C691" s="114"/>
      <c r="D691" s="115"/>
      <c r="E691" s="116"/>
    </row>
    <row r="692" spans="1:5" ht="30" customHeight="1">
      <c r="A692" s="112"/>
      <c r="C692" s="114"/>
      <c r="D692" s="115"/>
      <c r="E692" s="116"/>
    </row>
    <row r="693" spans="1:5" ht="30" customHeight="1">
      <c r="A693" s="112"/>
      <c r="C693" s="114"/>
      <c r="D693" s="115"/>
      <c r="E693" s="116"/>
    </row>
    <row r="694" spans="1:5" ht="30" customHeight="1">
      <c r="A694" s="112"/>
      <c r="C694" s="114"/>
      <c r="D694" s="115"/>
      <c r="E694" s="116"/>
    </row>
    <row r="695" spans="1:5" ht="30" customHeight="1">
      <c r="A695" s="112"/>
      <c r="C695" s="114"/>
      <c r="D695" s="115"/>
      <c r="E695" s="116"/>
    </row>
    <row r="696" spans="1:5" ht="30" customHeight="1">
      <c r="A696" s="112"/>
      <c r="C696" s="114"/>
      <c r="D696" s="115"/>
      <c r="E696" s="116"/>
    </row>
    <row r="697" spans="1:5" ht="30" customHeight="1">
      <c r="A697" s="112"/>
      <c r="C697" s="114"/>
      <c r="D697" s="115"/>
      <c r="E697" s="116"/>
    </row>
    <row r="698" spans="1:5" ht="30" customHeight="1">
      <c r="A698" s="112"/>
      <c r="C698" s="114"/>
      <c r="D698" s="115"/>
      <c r="E698" s="116"/>
    </row>
    <row r="699" spans="1:5" ht="30" customHeight="1">
      <c r="A699" s="112"/>
      <c r="C699" s="114"/>
      <c r="D699" s="115"/>
      <c r="E699" s="116"/>
    </row>
    <row r="700" spans="1:5" ht="30" customHeight="1">
      <c r="A700" s="112"/>
      <c r="C700" s="114"/>
      <c r="D700" s="115"/>
      <c r="E700" s="116"/>
    </row>
    <row r="701" spans="1:5" ht="30" customHeight="1">
      <c r="A701" s="112"/>
      <c r="C701" s="114"/>
      <c r="D701" s="115"/>
      <c r="E701" s="116"/>
    </row>
    <row r="702" spans="1:5" ht="30" customHeight="1">
      <c r="A702" s="112"/>
      <c r="C702" s="114"/>
      <c r="D702" s="115"/>
      <c r="E702" s="116"/>
    </row>
    <row r="703" spans="1:5" ht="30" customHeight="1">
      <c r="A703" s="112"/>
      <c r="C703" s="114"/>
      <c r="D703" s="115"/>
      <c r="E703" s="116"/>
    </row>
    <row r="704" spans="1:5" ht="30" customHeight="1">
      <c r="A704" s="112"/>
      <c r="C704" s="114"/>
      <c r="D704" s="115"/>
      <c r="E704" s="116"/>
    </row>
    <row r="705" spans="1:5" ht="30" customHeight="1">
      <c r="A705" s="112"/>
      <c r="C705" s="114"/>
      <c r="D705" s="115"/>
      <c r="E705" s="116"/>
    </row>
    <row r="706" spans="1:5" ht="30" customHeight="1">
      <c r="A706" s="112"/>
      <c r="C706" s="114"/>
      <c r="D706" s="115"/>
      <c r="E706" s="116"/>
    </row>
    <row r="707" spans="1:5" ht="30" customHeight="1">
      <c r="A707" s="112"/>
      <c r="C707" s="114"/>
      <c r="D707" s="115"/>
      <c r="E707" s="116"/>
    </row>
    <row r="708" spans="1:5" ht="30" customHeight="1">
      <c r="A708" s="112"/>
      <c r="C708" s="114"/>
      <c r="D708" s="115"/>
      <c r="E708" s="116"/>
    </row>
    <row r="709" spans="1:5" ht="30" customHeight="1">
      <c r="A709" s="112"/>
      <c r="C709" s="114"/>
      <c r="D709" s="115"/>
      <c r="E709" s="116"/>
    </row>
    <row r="710" spans="1:5" ht="30" customHeight="1">
      <c r="A710" s="112"/>
      <c r="C710" s="114"/>
      <c r="D710" s="115"/>
      <c r="E710" s="116"/>
    </row>
    <row r="711" spans="1:5" ht="30" customHeight="1">
      <c r="A711" s="112"/>
      <c r="C711" s="114"/>
      <c r="D711" s="115"/>
      <c r="E711" s="116"/>
    </row>
    <row r="712" spans="1:5" ht="30" customHeight="1">
      <c r="A712" s="112"/>
      <c r="C712" s="114"/>
      <c r="D712" s="115"/>
      <c r="E712" s="116"/>
    </row>
    <row r="713" spans="1:5" ht="30" customHeight="1">
      <c r="A713" s="112"/>
      <c r="C713" s="114"/>
      <c r="D713" s="115"/>
      <c r="E713" s="116"/>
    </row>
    <row r="714" spans="1:5" ht="30" customHeight="1">
      <c r="A714" s="112"/>
      <c r="C714" s="114"/>
      <c r="D714" s="115"/>
      <c r="E714" s="116"/>
    </row>
    <row r="715" spans="1:5" ht="30" customHeight="1">
      <c r="A715" s="112"/>
      <c r="C715" s="114"/>
      <c r="D715" s="115"/>
      <c r="E715" s="116"/>
    </row>
    <row r="716" spans="1:5" ht="30" customHeight="1">
      <c r="A716" s="112"/>
      <c r="C716" s="114"/>
      <c r="D716" s="115"/>
      <c r="E716" s="116"/>
    </row>
    <row r="717" spans="1:5" ht="30" customHeight="1">
      <c r="A717" s="112"/>
      <c r="C717" s="114"/>
      <c r="D717" s="115"/>
      <c r="E717" s="116"/>
    </row>
    <row r="718" spans="1:5" ht="30" customHeight="1">
      <c r="A718" s="112"/>
      <c r="C718" s="114"/>
      <c r="D718" s="115"/>
      <c r="E718" s="116"/>
    </row>
    <row r="719" spans="1:5" ht="30" customHeight="1">
      <c r="A719" s="112"/>
      <c r="C719" s="114"/>
      <c r="D719" s="115"/>
      <c r="E719" s="116"/>
    </row>
    <row r="720" spans="1:5" ht="30" customHeight="1">
      <c r="A720" s="112"/>
      <c r="C720" s="114"/>
      <c r="D720" s="115"/>
      <c r="E720" s="116"/>
    </row>
    <row r="721" spans="1:5" ht="30" customHeight="1">
      <c r="A721" s="112"/>
      <c r="C721" s="114"/>
      <c r="D721" s="115"/>
      <c r="E721" s="116"/>
    </row>
    <row r="722" spans="1:5" ht="30" customHeight="1">
      <c r="A722" s="112"/>
      <c r="C722" s="114"/>
      <c r="D722" s="115"/>
      <c r="E722" s="116"/>
    </row>
    <row r="723" spans="1:5" ht="30" customHeight="1">
      <c r="A723" s="112"/>
      <c r="C723" s="114"/>
      <c r="D723" s="115"/>
      <c r="E723" s="116"/>
    </row>
    <row r="724" spans="1:5" ht="30" customHeight="1">
      <c r="A724" s="112"/>
      <c r="C724" s="114"/>
      <c r="D724" s="115"/>
      <c r="E724" s="116"/>
    </row>
    <row r="725" spans="1:5" ht="30" customHeight="1">
      <c r="A725" s="112"/>
      <c r="C725" s="114"/>
      <c r="D725" s="115"/>
      <c r="E725" s="116"/>
    </row>
    <row r="726" spans="1:5" ht="30" customHeight="1">
      <c r="A726" s="112"/>
      <c r="C726" s="114"/>
      <c r="D726" s="115"/>
      <c r="E726" s="116"/>
    </row>
    <row r="727" spans="1:5" ht="30" customHeight="1">
      <c r="A727" s="112"/>
      <c r="C727" s="114"/>
      <c r="D727" s="115"/>
      <c r="E727" s="116"/>
    </row>
    <row r="728" spans="1:5" ht="30" customHeight="1">
      <c r="A728" s="112"/>
      <c r="C728" s="114"/>
      <c r="D728" s="115"/>
      <c r="E728" s="116"/>
    </row>
    <row r="729" spans="1:5" ht="30" customHeight="1">
      <c r="A729" s="112"/>
      <c r="C729" s="114"/>
      <c r="D729" s="115"/>
      <c r="E729" s="116"/>
    </row>
    <row r="730" spans="1:5" ht="30" customHeight="1">
      <c r="A730" s="112"/>
      <c r="C730" s="114"/>
      <c r="D730" s="115"/>
      <c r="E730" s="116"/>
    </row>
    <row r="731" spans="1:5" ht="30" customHeight="1">
      <c r="A731" s="112"/>
      <c r="C731" s="114"/>
      <c r="D731" s="115"/>
      <c r="E731" s="116"/>
    </row>
    <row r="732" spans="1:5" ht="30" customHeight="1">
      <c r="A732" s="112"/>
      <c r="C732" s="114"/>
      <c r="D732" s="115"/>
      <c r="E732" s="116"/>
    </row>
    <row r="733" spans="1:5" ht="30" customHeight="1">
      <c r="A733" s="112"/>
      <c r="C733" s="114"/>
      <c r="D733" s="115"/>
      <c r="E733" s="116"/>
    </row>
    <row r="734" spans="1:5" ht="30" customHeight="1">
      <c r="A734" s="112"/>
      <c r="C734" s="114"/>
      <c r="D734" s="115"/>
      <c r="E734" s="116"/>
    </row>
    <row r="735" spans="1:5" ht="30" customHeight="1">
      <c r="A735" s="112"/>
      <c r="C735" s="114"/>
      <c r="D735" s="115"/>
      <c r="E735" s="116"/>
    </row>
    <row r="736" spans="1:5" ht="30" customHeight="1">
      <c r="A736" s="112"/>
      <c r="C736" s="114"/>
      <c r="D736" s="115"/>
      <c r="E736" s="116"/>
    </row>
    <row r="737" spans="1:5" ht="30" customHeight="1">
      <c r="A737" s="112"/>
      <c r="C737" s="114"/>
      <c r="D737" s="115"/>
      <c r="E737" s="116"/>
    </row>
    <row r="738" spans="1:5" ht="30" customHeight="1">
      <c r="A738" s="112"/>
      <c r="C738" s="114"/>
      <c r="D738" s="115"/>
      <c r="E738" s="116"/>
    </row>
    <row r="739" spans="1:5" ht="30" customHeight="1">
      <c r="A739" s="112"/>
      <c r="C739" s="114"/>
      <c r="D739" s="115"/>
      <c r="E739" s="116"/>
    </row>
    <row r="740" spans="1:5" ht="30" customHeight="1">
      <c r="A740" s="112"/>
      <c r="C740" s="114"/>
      <c r="D740" s="115"/>
      <c r="E740" s="116"/>
    </row>
    <row r="741" spans="1:5" ht="30" customHeight="1">
      <c r="A741" s="112"/>
      <c r="C741" s="114"/>
      <c r="D741" s="115"/>
      <c r="E741" s="116"/>
    </row>
    <row r="742" spans="1:5" ht="30" customHeight="1">
      <c r="A742" s="112"/>
      <c r="C742" s="114"/>
      <c r="D742" s="115"/>
      <c r="E742" s="116"/>
    </row>
    <row r="743" spans="1:5" ht="30" customHeight="1">
      <c r="A743" s="112"/>
      <c r="C743" s="114"/>
      <c r="D743" s="115"/>
      <c r="E743" s="116"/>
    </row>
    <row r="744" spans="1:5" ht="30" customHeight="1">
      <c r="A744" s="112"/>
      <c r="C744" s="114"/>
      <c r="D744" s="115"/>
      <c r="E744" s="116"/>
    </row>
    <row r="745" spans="1:5" ht="30" customHeight="1">
      <c r="A745" s="112"/>
      <c r="C745" s="114"/>
      <c r="D745" s="115"/>
      <c r="E745" s="116"/>
    </row>
    <row r="746" spans="1:5" ht="30" customHeight="1">
      <c r="A746" s="112"/>
      <c r="C746" s="114"/>
      <c r="D746" s="115"/>
      <c r="E746" s="116"/>
    </row>
    <row r="747" spans="1:5" ht="30" customHeight="1">
      <c r="A747" s="112"/>
      <c r="C747" s="114"/>
      <c r="D747" s="115"/>
      <c r="E747" s="116"/>
    </row>
    <row r="748" spans="1:5" ht="30" customHeight="1">
      <c r="A748" s="112"/>
      <c r="C748" s="114"/>
      <c r="D748" s="115"/>
      <c r="E748" s="116"/>
    </row>
    <row r="749" spans="1:5" ht="30" customHeight="1">
      <c r="A749" s="112"/>
      <c r="C749" s="114"/>
      <c r="D749" s="115"/>
      <c r="E749" s="116"/>
    </row>
    <row r="750" spans="1:5" ht="30" customHeight="1">
      <c r="A750" s="112"/>
      <c r="C750" s="114"/>
      <c r="D750" s="115"/>
      <c r="E750" s="116"/>
    </row>
    <row r="751" spans="1:5" ht="30" customHeight="1">
      <c r="A751" s="112"/>
      <c r="C751" s="114"/>
      <c r="D751" s="115"/>
      <c r="E751" s="116"/>
    </row>
    <row r="752" spans="1:5" ht="30" customHeight="1">
      <c r="A752" s="112"/>
      <c r="C752" s="114"/>
      <c r="D752" s="115"/>
      <c r="E752" s="116"/>
    </row>
    <row r="753" spans="1:5" ht="30" customHeight="1">
      <c r="A753" s="112"/>
      <c r="C753" s="114"/>
      <c r="D753" s="115"/>
      <c r="E753" s="116"/>
    </row>
    <row r="754" spans="1:5" ht="30" customHeight="1">
      <c r="A754" s="112"/>
      <c r="C754" s="114"/>
      <c r="D754" s="115"/>
      <c r="E754" s="116"/>
    </row>
    <row r="755" spans="1:5" ht="30" customHeight="1">
      <c r="A755" s="112"/>
      <c r="C755" s="114"/>
      <c r="D755" s="115"/>
      <c r="E755" s="116"/>
    </row>
    <row r="756" spans="1:5" ht="30" customHeight="1">
      <c r="A756" s="112"/>
      <c r="C756" s="114"/>
      <c r="D756" s="115"/>
      <c r="E756" s="116"/>
    </row>
    <row r="757" spans="1:5" ht="30" customHeight="1">
      <c r="A757" s="112"/>
      <c r="C757" s="114"/>
      <c r="D757" s="115"/>
      <c r="E757" s="116"/>
    </row>
    <row r="758" spans="1:5" ht="30" customHeight="1">
      <c r="A758" s="112"/>
      <c r="C758" s="114"/>
      <c r="D758" s="115"/>
      <c r="E758" s="116"/>
    </row>
    <row r="759" spans="1:5" ht="30" customHeight="1">
      <c r="A759" s="112"/>
      <c r="C759" s="114"/>
      <c r="D759" s="115"/>
      <c r="E759" s="116"/>
    </row>
    <row r="760" spans="1:5" ht="30" customHeight="1">
      <c r="A760" s="112"/>
      <c r="C760" s="114"/>
      <c r="D760" s="115"/>
      <c r="E760" s="116"/>
    </row>
    <row r="761" spans="1:5" ht="30" customHeight="1">
      <c r="A761" s="112"/>
      <c r="C761" s="114"/>
      <c r="D761" s="115"/>
      <c r="E761" s="116"/>
    </row>
    <row r="762" spans="1:5" ht="30" customHeight="1">
      <c r="A762" s="112"/>
      <c r="C762" s="114"/>
      <c r="D762" s="115"/>
      <c r="E762" s="116"/>
    </row>
    <row r="763" spans="1:5" ht="30" customHeight="1">
      <c r="A763" s="112"/>
      <c r="C763" s="114"/>
      <c r="D763" s="115"/>
      <c r="E763" s="116"/>
    </row>
    <row r="764" spans="1:5" ht="30" customHeight="1">
      <c r="A764" s="112"/>
      <c r="C764" s="114"/>
      <c r="D764" s="115"/>
      <c r="E764" s="116"/>
    </row>
    <row r="765" spans="1:5" ht="30" customHeight="1">
      <c r="A765" s="112"/>
      <c r="C765" s="114"/>
      <c r="D765" s="115"/>
      <c r="E765" s="116"/>
    </row>
    <row r="766" spans="1:5" ht="30" customHeight="1">
      <c r="A766" s="112"/>
      <c r="C766" s="114"/>
      <c r="D766" s="115"/>
      <c r="E766" s="116"/>
    </row>
    <row r="767" spans="1:5" ht="30" customHeight="1">
      <c r="A767" s="112"/>
      <c r="C767" s="114"/>
      <c r="D767" s="115"/>
      <c r="E767" s="116"/>
    </row>
    <row r="768" spans="1:5" ht="30" customHeight="1">
      <c r="A768" s="112"/>
      <c r="C768" s="114"/>
      <c r="D768" s="115"/>
      <c r="E768" s="116"/>
    </row>
    <row r="769" spans="1:5" ht="30" customHeight="1">
      <c r="A769" s="112"/>
      <c r="C769" s="114"/>
      <c r="D769" s="115"/>
      <c r="E769" s="116"/>
    </row>
    <row r="770" spans="1:5" ht="30" customHeight="1">
      <c r="A770" s="112"/>
      <c r="C770" s="114"/>
      <c r="D770" s="115"/>
      <c r="E770" s="116"/>
    </row>
    <row r="771" spans="1:5" ht="30" customHeight="1">
      <c r="A771" s="112"/>
      <c r="C771" s="114"/>
      <c r="D771" s="115"/>
      <c r="E771" s="116"/>
    </row>
    <row r="772" spans="1:5" ht="30" customHeight="1">
      <c r="A772" s="112"/>
      <c r="C772" s="114"/>
      <c r="D772" s="115"/>
      <c r="E772" s="116"/>
    </row>
    <row r="773" spans="1:5" ht="30" customHeight="1">
      <c r="A773" s="112"/>
      <c r="C773" s="114"/>
      <c r="D773" s="115"/>
      <c r="E773" s="116"/>
    </row>
    <row r="774" spans="1:5" ht="30" customHeight="1">
      <c r="A774" s="112"/>
      <c r="C774" s="114"/>
      <c r="D774" s="115"/>
      <c r="E774" s="116"/>
    </row>
    <row r="775" spans="1:5" ht="30" customHeight="1">
      <c r="A775" s="112"/>
      <c r="C775" s="114"/>
      <c r="D775" s="115"/>
      <c r="E775" s="116"/>
    </row>
    <row r="776" spans="1:5" ht="30" customHeight="1">
      <c r="A776" s="112"/>
      <c r="C776" s="114"/>
      <c r="D776" s="115"/>
      <c r="E776" s="116"/>
    </row>
    <row r="777" spans="1:5" ht="30" customHeight="1">
      <c r="A777" s="112"/>
      <c r="C777" s="114"/>
      <c r="D777" s="115"/>
      <c r="E777" s="116"/>
    </row>
    <row r="778" spans="1:5" ht="30" customHeight="1">
      <c r="A778" s="112"/>
      <c r="C778" s="114"/>
      <c r="D778" s="115"/>
      <c r="E778" s="116"/>
    </row>
    <row r="779" spans="1:5" ht="30" customHeight="1">
      <c r="A779" s="112"/>
      <c r="C779" s="114"/>
      <c r="D779" s="115"/>
      <c r="E779" s="116"/>
    </row>
    <row r="780" spans="1:5" ht="30" customHeight="1">
      <c r="A780" s="112"/>
      <c r="C780" s="114"/>
      <c r="D780" s="115"/>
      <c r="E780" s="116"/>
    </row>
    <row r="781" spans="1:5" ht="30" customHeight="1">
      <c r="A781" s="112"/>
      <c r="C781" s="114"/>
      <c r="D781" s="115"/>
      <c r="E781" s="116"/>
    </row>
    <row r="782" spans="1:5" ht="30" customHeight="1">
      <c r="A782" s="112"/>
      <c r="C782" s="114"/>
      <c r="D782" s="115"/>
      <c r="E782" s="116"/>
    </row>
    <row r="783" spans="1:5" ht="30" customHeight="1">
      <c r="A783" s="112"/>
      <c r="C783" s="114"/>
      <c r="D783" s="115"/>
      <c r="E783" s="116"/>
    </row>
    <row r="784" spans="1:5" ht="30" customHeight="1">
      <c r="A784" s="112"/>
      <c r="C784" s="114"/>
      <c r="D784" s="115"/>
      <c r="E784" s="116"/>
    </row>
    <row r="785" spans="1:5" ht="30" customHeight="1">
      <c r="A785" s="112"/>
      <c r="C785" s="114"/>
      <c r="D785" s="115"/>
      <c r="E785" s="116"/>
    </row>
    <row r="786" spans="1:5" ht="30" customHeight="1">
      <c r="A786" s="112"/>
      <c r="C786" s="114"/>
      <c r="D786" s="115"/>
      <c r="E786" s="116"/>
    </row>
    <row r="787" spans="1:5" ht="30" customHeight="1">
      <c r="A787" s="112"/>
      <c r="C787" s="114"/>
      <c r="D787" s="115"/>
      <c r="E787" s="116"/>
    </row>
    <row r="788" spans="1:5" ht="30" customHeight="1">
      <c r="A788" s="112"/>
      <c r="C788" s="114"/>
      <c r="D788" s="115"/>
      <c r="E788" s="116"/>
    </row>
    <row r="789" spans="1:5" ht="30" customHeight="1">
      <c r="A789" s="112"/>
      <c r="C789" s="114"/>
      <c r="D789" s="115"/>
      <c r="E789" s="116"/>
    </row>
    <row r="790" spans="1:5" ht="30" customHeight="1">
      <c r="A790" s="112"/>
      <c r="C790" s="114"/>
      <c r="D790" s="115"/>
      <c r="E790" s="116"/>
    </row>
    <row r="791" spans="1:5" ht="30" customHeight="1">
      <c r="A791" s="112"/>
      <c r="C791" s="114"/>
      <c r="D791" s="115"/>
      <c r="E791" s="116"/>
    </row>
    <row r="792" spans="1:5" ht="30" customHeight="1">
      <c r="A792" s="112"/>
      <c r="C792" s="114"/>
      <c r="D792" s="115"/>
      <c r="E792" s="116"/>
    </row>
    <row r="793" spans="1:5" ht="30" customHeight="1">
      <c r="A793" s="112"/>
      <c r="C793" s="114"/>
      <c r="D793" s="115"/>
      <c r="E793" s="116"/>
    </row>
    <row r="794" spans="1:5" ht="30" customHeight="1">
      <c r="A794" s="112"/>
      <c r="C794" s="114"/>
      <c r="D794" s="115"/>
      <c r="E794" s="116"/>
    </row>
    <row r="795" spans="1:5" ht="30" customHeight="1">
      <c r="A795" s="112"/>
      <c r="C795" s="114"/>
      <c r="D795" s="115"/>
      <c r="E795" s="116"/>
    </row>
    <row r="796" spans="1:5" ht="30" customHeight="1">
      <c r="A796" s="112"/>
      <c r="C796" s="114"/>
      <c r="D796" s="115"/>
      <c r="E796" s="116"/>
    </row>
    <row r="797" spans="1:5" ht="30" customHeight="1">
      <c r="A797" s="112"/>
      <c r="C797" s="114"/>
      <c r="D797" s="115"/>
      <c r="E797" s="116"/>
    </row>
    <row r="798" spans="1:5" ht="30" customHeight="1">
      <c r="A798" s="112"/>
      <c r="C798" s="114"/>
      <c r="D798" s="115"/>
      <c r="E798" s="116"/>
    </row>
    <row r="799" spans="1:5" ht="30" customHeight="1">
      <c r="A799" s="112"/>
      <c r="C799" s="114"/>
      <c r="D799" s="115"/>
      <c r="E799" s="116"/>
    </row>
    <row r="800" spans="1:5" ht="30" customHeight="1">
      <c r="A800" s="112"/>
      <c r="C800" s="114"/>
      <c r="D800" s="115"/>
      <c r="E800" s="116"/>
    </row>
    <row r="801" spans="1:5" ht="30" customHeight="1">
      <c r="A801" s="112"/>
      <c r="C801" s="114"/>
      <c r="D801" s="115"/>
      <c r="E801" s="116"/>
    </row>
    <row r="802" spans="1:5" ht="30" customHeight="1">
      <c r="A802" s="112"/>
      <c r="C802" s="114"/>
      <c r="D802" s="115"/>
      <c r="E802" s="116"/>
    </row>
    <row r="803" spans="1:5" ht="30" customHeight="1">
      <c r="A803" s="112"/>
      <c r="C803" s="114"/>
      <c r="D803" s="115"/>
      <c r="E803" s="116"/>
    </row>
    <row r="804" spans="1:5" ht="30" customHeight="1">
      <c r="A804" s="112"/>
      <c r="C804" s="114"/>
      <c r="D804" s="115"/>
      <c r="E804" s="116"/>
    </row>
    <row r="805" spans="1:5" ht="30" customHeight="1">
      <c r="A805" s="112"/>
      <c r="C805" s="114"/>
      <c r="D805" s="115"/>
      <c r="E805" s="116"/>
    </row>
    <row r="806" spans="1:5" ht="30" customHeight="1">
      <c r="A806" s="112"/>
      <c r="C806" s="114"/>
      <c r="D806" s="115"/>
      <c r="E806" s="116"/>
    </row>
    <row r="807" spans="1:5" ht="30" customHeight="1">
      <c r="A807" s="112"/>
      <c r="C807" s="114"/>
      <c r="D807" s="115"/>
      <c r="E807" s="116"/>
    </row>
    <row r="808" spans="1:5" ht="30" customHeight="1">
      <c r="A808" s="112"/>
      <c r="C808" s="114"/>
      <c r="D808" s="115"/>
      <c r="E808" s="116"/>
    </row>
    <row r="809" spans="1:5" ht="30" customHeight="1">
      <c r="A809" s="112"/>
      <c r="C809" s="114"/>
      <c r="D809" s="115"/>
      <c r="E809" s="116"/>
    </row>
    <row r="810" spans="1:5" ht="30" customHeight="1">
      <c r="A810" s="112"/>
      <c r="C810" s="114"/>
      <c r="D810" s="115"/>
      <c r="E810" s="116"/>
    </row>
    <row r="811" spans="1:5" ht="30" customHeight="1">
      <c r="A811" s="112"/>
      <c r="C811" s="114"/>
      <c r="D811" s="115"/>
      <c r="E811" s="116"/>
    </row>
    <row r="812" spans="1:5" ht="30" customHeight="1">
      <c r="A812" s="112"/>
      <c r="C812" s="114"/>
      <c r="D812" s="115"/>
      <c r="E812" s="116"/>
    </row>
    <row r="813" spans="1:5" ht="30" customHeight="1">
      <c r="A813" s="112"/>
      <c r="C813" s="114"/>
      <c r="D813" s="115"/>
      <c r="E813" s="116"/>
    </row>
    <row r="814" spans="1:5" ht="30" customHeight="1">
      <c r="A814" s="112"/>
      <c r="C814" s="114"/>
      <c r="D814" s="115"/>
      <c r="E814" s="116"/>
    </row>
    <row r="815" spans="1:5" ht="30" customHeight="1">
      <c r="A815" s="112"/>
      <c r="C815" s="114"/>
      <c r="D815" s="115"/>
      <c r="E815" s="116"/>
    </row>
    <row r="816" spans="1:5" ht="30" customHeight="1">
      <c r="A816" s="112"/>
      <c r="C816" s="114"/>
      <c r="D816" s="115"/>
      <c r="E816" s="116"/>
    </row>
    <row r="817" spans="1:5" ht="30" customHeight="1">
      <c r="A817" s="112"/>
      <c r="C817" s="114"/>
      <c r="D817" s="115"/>
      <c r="E817" s="116"/>
    </row>
    <row r="818" spans="1:5" ht="30" customHeight="1">
      <c r="A818" s="112"/>
      <c r="C818" s="114"/>
      <c r="D818" s="115"/>
      <c r="E818" s="116"/>
    </row>
    <row r="819" spans="1:5" ht="30" customHeight="1">
      <c r="A819" s="112"/>
      <c r="C819" s="114"/>
      <c r="D819" s="115"/>
      <c r="E819" s="116"/>
    </row>
    <row r="820" spans="1:5" ht="30" customHeight="1">
      <c r="A820" s="112"/>
      <c r="C820" s="114"/>
      <c r="D820" s="115"/>
      <c r="E820" s="116"/>
    </row>
    <row r="821" spans="1:5" ht="30" customHeight="1">
      <c r="A821" s="112"/>
      <c r="C821" s="114"/>
      <c r="D821" s="115"/>
      <c r="E821" s="116"/>
    </row>
    <row r="822" spans="1:5" ht="30" customHeight="1">
      <c r="A822" s="112"/>
      <c r="C822" s="114"/>
      <c r="D822" s="115"/>
      <c r="E822" s="116"/>
    </row>
    <row r="823" spans="1:5" ht="30" customHeight="1">
      <c r="A823" s="112"/>
      <c r="C823" s="114"/>
      <c r="D823" s="115"/>
      <c r="E823" s="116"/>
    </row>
    <row r="824" spans="1:5" ht="30" customHeight="1">
      <c r="A824" s="112"/>
      <c r="C824" s="114"/>
      <c r="D824" s="115"/>
      <c r="E824" s="116"/>
    </row>
    <row r="825" spans="1:5" ht="30" customHeight="1">
      <c r="A825" s="112"/>
      <c r="C825" s="114"/>
      <c r="D825" s="115"/>
      <c r="E825" s="116"/>
    </row>
    <row r="826" spans="1:5" ht="30" customHeight="1">
      <c r="A826" s="112"/>
      <c r="C826" s="114"/>
      <c r="D826" s="115"/>
      <c r="E826" s="116"/>
    </row>
    <row r="827" spans="1:5" ht="30" customHeight="1">
      <c r="A827" s="112"/>
      <c r="C827" s="114"/>
      <c r="D827" s="115"/>
      <c r="E827" s="116"/>
    </row>
    <row r="828" spans="1:5" ht="30" customHeight="1">
      <c r="A828" s="112"/>
      <c r="C828" s="114"/>
      <c r="D828" s="115"/>
      <c r="E828" s="116"/>
    </row>
    <row r="829" spans="1:5" ht="30" customHeight="1">
      <c r="A829" s="112"/>
      <c r="C829" s="114"/>
      <c r="D829" s="115"/>
      <c r="E829" s="116"/>
    </row>
    <row r="830" spans="1:5" ht="30" customHeight="1">
      <c r="A830" s="112"/>
      <c r="C830" s="114"/>
      <c r="D830" s="115"/>
      <c r="E830" s="116"/>
    </row>
    <row r="831" spans="1:5" ht="30" customHeight="1">
      <c r="A831" s="112"/>
      <c r="C831" s="114"/>
      <c r="D831" s="115"/>
      <c r="E831" s="116"/>
    </row>
    <row r="832" spans="1:5" ht="30" customHeight="1">
      <c r="A832" s="112"/>
      <c r="C832" s="114"/>
      <c r="D832" s="115"/>
      <c r="E832" s="116"/>
    </row>
    <row r="833" spans="1:5" ht="30" customHeight="1">
      <c r="A833" s="112"/>
      <c r="C833" s="114"/>
      <c r="D833" s="115"/>
      <c r="E833" s="116"/>
    </row>
    <row r="834" spans="1:5" ht="30" customHeight="1">
      <c r="A834" s="112"/>
      <c r="C834" s="114"/>
      <c r="D834" s="115"/>
      <c r="E834" s="116"/>
    </row>
    <row r="835" spans="1:5" ht="30" customHeight="1">
      <c r="A835" s="112"/>
      <c r="C835" s="114"/>
      <c r="D835" s="115"/>
      <c r="E835" s="116"/>
    </row>
    <row r="836" spans="1:5" ht="30" customHeight="1">
      <c r="A836" s="112"/>
      <c r="C836" s="114"/>
      <c r="D836" s="115"/>
      <c r="E836" s="116"/>
    </row>
    <row r="837" spans="1:5" ht="30" customHeight="1">
      <c r="A837" s="112"/>
      <c r="C837" s="114"/>
      <c r="D837" s="115"/>
      <c r="E837" s="116"/>
    </row>
    <row r="838" spans="1:5" ht="30" customHeight="1">
      <c r="A838" s="112"/>
      <c r="C838" s="114"/>
      <c r="D838" s="115"/>
      <c r="E838" s="116"/>
    </row>
    <row r="839" spans="1:5" ht="30" customHeight="1">
      <c r="A839" s="112"/>
      <c r="C839" s="114"/>
      <c r="D839" s="115"/>
      <c r="E839" s="116"/>
    </row>
    <row r="840" spans="1:5" ht="30" customHeight="1">
      <c r="A840" s="112"/>
      <c r="C840" s="114"/>
      <c r="D840" s="115"/>
      <c r="E840" s="116"/>
    </row>
    <row r="841" spans="1:5" ht="30" customHeight="1">
      <c r="A841" s="112"/>
      <c r="C841" s="114"/>
      <c r="D841" s="115"/>
      <c r="E841" s="116"/>
    </row>
    <row r="842" spans="1:5" ht="30" customHeight="1">
      <c r="A842" s="112"/>
      <c r="C842" s="114"/>
      <c r="D842" s="115"/>
      <c r="E842" s="116"/>
    </row>
    <row r="843" spans="1:5" ht="30" customHeight="1">
      <c r="A843" s="112"/>
      <c r="C843" s="114"/>
      <c r="D843" s="115"/>
      <c r="E843" s="116"/>
    </row>
    <row r="844" spans="1:5" ht="30" customHeight="1">
      <c r="A844" s="112"/>
      <c r="C844" s="114"/>
      <c r="D844" s="115"/>
      <c r="E844" s="116"/>
    </row>
    <row r="845" spans="1:5" ht="30" customHeight="1">
      <c r="A845" s="112"/>
      <c r="C845" s="114"/>
      <c r="D845" s="115"/>
      <c r="E845" s="116"/>
    </row>
    <row r="846" spans="1:5" ht="30" customHeight="1">
      <c r="A846" s="112"/>
      <c r="C846" s="114"/>
      <c r="D846" s="115"/>
      <c r="E846" s="116"/>
    </row>
    <row r="847" spans="1:5" ht="30" customHeight="1">
      <c r="A847" s="112"/>
      <c r="C847" s="114"/>
      <c r="D847" s="115"/>
      <c r="E847" s="116"/>
    </row>
    <row r="848" spans="1:5" ht="30" customHeight="1">
      <c r="A848" s="112"/>
      <c r="C848" s="114"/>
      <c r="D848" s="115"/>
      <c r="E848" s="116"/>
    </row>
    <row r="849" spans="1:5" ht="30" customHeight="1">
      <c r="A849" s="112"/>
      <c r="C849" s="114"/>
      <c r="D849" s="115"/>
      <c r="E849" s="116"/>
    </row>
    <row r="850" spans="1:5" ht="30" customHeight="1">
      <c r="A850" s="112"/>
      <c r="C850" s="114"/>
      <c r="D850" s="115"/>
      <c r="E850" s="116"/>
    </row>
    <row r="851" spans="1:5" ht="30" customHeight="1">
      <c r="A851" s="112"/>
      <c r="C851" s="114"/>
      <c r="D851" s="115"/>
      <c r="E851" s="116"/>
    </row>
    <row r="852" spans="1:5" ht="30" customHeight="1">
      <c r="A852" s="112"/>
      <c r="C852" s="114"/>
      <c r="D852" s="115"/>
      <c r="E852" s="116"/>
    </row>
    <row r="853" spans="1:5" ht="30" customHeight="1">
      <c r="A853" s="112"/>
      <c r="C853" s="114"/>
      <c r="D853" s="115"/>
      <c r="E853" s="116"/>
    </row>
    <row r="854" spans="1:5" ht="30" customHeight="1">
      <c r="A854" s="112"/>
      <c r="C854" s="114"/>
      <c r="D854" s="115"/>
      <c r="E854" s="116"/>
    </row>
    <row r="855" spans="1:5" ht="30" customHeight="1">
      <c r="A855" s="112"/>
      <c r="C855" s="114"/>
      <c r="D855" s="115"/>
      <c r="E855" s="116"/>
    </row>
    <row r="856" spans="1:5" ht="30" customHeight="1">
      <c r="A856" s="112"/>
      <c r="C856" s="114"/>
      <c r="D856" s="115"/>
      <c r="E856" s="116"/>
    </row>
    <row r="857" spans="1:5" ht="30" customHeight="1">
      <c r="A857" s="112"/>
      <c r="C857" s="114"/>
      <c r="D857" s="115"/>
      <c r="E857" s="116"/>
    </row>
    <row r="858" spans="1:5" ht="30" customHeight="1">
      <c r="A858" s="112"/>
      <c r="C858" s="114"/>
      <c r="D858" s="115"/>
      <c r="E858" s="116"/>
    </row>
    <row r="859" spans="1:5" ht="30" customHeight="1">
      <c r="A859" s="112"/>
      <c r="C859" s="114"/>
      <c r="D859" s="115"/>
      <c r="E859" s="116"/>
    </row>
    <row r="860" spans="1:5" ht="30" customHeight="1">
      <c r="A860" s="112"/>
      <c r="C860" s="114"/>
      <c r="D860" s="115"/>
      <c r="E860" s="116"/>
    </row>
    <row r="861" spans="1:5" ht="30" customHeight="1">
      <c r="A861" s="112"/>
      <c r="C861" s="114"/>
      <c r="D861" s="115"/>
      <c r="E861" s="116"/>
    </row>
    <row r="862" spans="1:5" ht="30" customHeight="1">
      <c r="A862" s="112"/>
      <c r="C862" s="114"/>
      <c r="D862" s="115"/>
      <c r="E862" s="116"/>
    </row>
    <row r="863" spans="1:5" ht="30" customHeight="1">
      <c r="A863" s="112"/>
      <c r="C863" s="114"/>
      <c r="D863" s="115"/>
      <c r="E863" s="116"/>
    </row>
    <row r="864" spans="1:5" ht="30" customHeight="1">
      <c r="A864" s="112"/>
      <c r="C864" s="114"/>
      <c r="D864" s="115"/>
      <c r="E864" s="116"/>
    </row>
    <row r="865" spans="1:5" ht="30" customHeight="1">
      <c r="A865" s="112"/>
      <c r="C865" s="114"/>
      <c r="D865" s="115"/>
      <c r="E865" s="116"/>
    </row>
    <row r="866" spans="1:5" ht="30" customHeight="1">
      <c r="A866" s="112"/>
      <c r="C866" s="114"/>
      <c r="D866" s="115"/>
      <c r="E866" s="116"/>
    </row>
    <row r="867" spans="1:5" ht="30" customHeight="1">
      <c r="A867" s="112"/>
      <c r="C867" s="114"/>
      <c r="D867" s="115"/>
      <c r="E867" s="116"/>
    </row>
    <row r="868" spans="1:5" ht="30" customHeight="1">
      <c r="A868" s="112"/>
      <c r="C868" s="114"/>
      <c r="D868" s="115"/>
      <c r="E868" s="116"/>
    </row>
    <row r="869" spans="1:5" ht="30" customHeight="1">
      <c r="A869" s="112"/>
      <c r="C869" s="114"/>
      <c r="D869" s="115"/>
      <c r="E869" s="116"/>
    </row>
    <row r="870" spans="1:5" ht="30" customHeight="1">
      <c r="A870" s="112"/>
      <c r="C870" s="114"/>
      <c r="D870" s="115"/>
      <c r="E870" s="116"/>
    </row>
    <row r="871" spans="1:5" ht="30" customHeight="1">
      <c r="A871" s="112"/>
      <c r="C871" s="114"/>
      <c r="D871" s="115"/>
      <c r="E871" s="116"/>
    </row>
    <row r="872" spans="1:5" ht="30" customHeight="1">
      <c r="A872" s="112"/>
      <c r="C872" s="114"/>
      <c r="D872" s="115"/>
      <c r="E872" s="116"/>
    </row>
    <row r="873" spans="1:5" ht="30" customHeight="1">
      <c r="A873" s="112"/>
      <c r="C873" s="114"/>
      <c r="D873" s="115"/>
      <c r="E873" s="116"/>
    </row>
    <row r="874" spans="1:5" ht="30" customHeight="1">
      <c r="A874" s="112"/>
      <c r="C874" s="114"/>
      <c r="D874" s="115"/>
      <c r="E874" s="116"/>
    </row>
    <row r="875" spans="1:5" ht="30" customHeight="1">
      <c r="A875" s="112"/>
      <c r="C875" s="114"/>
      <c r="D875" s="115"/>
      <c r="E875" s="116"/>
    </row>
    <row r="876" spans="1:5" ht="30" customHeight="1">
      <c r="A876" s="112"/>
      <c r="C876" s="114"/>
      <c r="D876" s="115"/>
      <c r="E876" s="116"/>
    </row>
    <row r="877" spans="1:5" ht="30" customHeight="1">
      <c r="A877" s="112"/>
      <c r="C877" s="114"/>
      <c r="D877" s="115"/>
      <c r="E877" s="116"/>
    </row>
    <row r="878" spans="1:5" ht="30" customHeight="1">
      <c r="A878" s="112"/>
      <c r="C878" s="114"/>
      <c r="D878" s="115"/>
      <c r="E878" s="116"/>
    </row>
    <row r="879" spans="1:5" ht="30" customHeight="1">
      <c r="A879" s="112"/>
      <c r="C879" s="114"/>
      <c r="D879" s="115"/>
      <c r="E879" s="116"/>
    </row>
    <row r="880" spans="1:5" ht="30" customHeight="1">
      <c r="A880" s="112"/>
      <c r="C880" s="114"/>
      <c r="D880" s="115"/>
      <c r="E880" s="116"/>
    </row>
    <row r="881" spans="1:5" ht="30" customHeight="1">
      <c r="A881" s="112"/>
      <c r="C881" s="114"/>
      <c r="D881" s="115"/>
      <c r="E881" s="116"/>
    </row>
    <row r="882" spans="1:5" ht="30" customHeight="1">
      <c r="A882" s="112"/>
      <c r="C882" s="114"/>
      <c r="D882" s="115"/>
      <c r="E882" s="116"/>
    </row>
    <row r="883" spans="1:5" ht="30" customHeight="1">
      <c r="A883" s="112"/>
      <c r="C883" s="114"/>
      <c r="D883" s="115"/>
      <c r="E883" s="116"/>
    </row>
    <row r="884" spans="1:5" ht="30" customHeight="1">
      <c r="A884" s="112"/>
      <c r="C884" s="114"/>
      <c r="D884" s="115"/>
      <c r="E884" s="116"/>
    </row>
    <row r="885" spans="1:5" ht="30" customHeight="1">
      <c r="A885" s="112"/>
      <c r="C885" s="114"/>
      <c r="D885" s="115"/>
      <c r="E885" s="116"/>
    </row>
    <row r="886" spans="1:5" ht="30" customHeight="1">
      <c r="A886" s="112"/>
      <c r="C886" s="114"/>
      <c r="D886" s="115"/>
      <c r="E886" s="116"/>
    </row>
    <row r="887" spans="1:5" ht="30" customHeight="1">
      <c r="A887" s="112"/>
      <c r="C887" s="114"/>
      <c r="D887" s="115"/>
      <c r="E887" s="116"/>
    </row>
    <row r="888" spans="1:5" ht="30" customHeight="1">
      <c r="A888" s="112"/>
      <c r="C888" s="114"/>
      <c r="D888" s="115"/>
      <c r="E888" s="116"/>
    </row>
    <row r="889" spans="1:5" ht="30" customHeight="1">
      <c r="A889" s="112"/>
      <c r="C889" s="114"/>
      <c r="D889" s="115"/>
      <c r="E889" s="116"/>
    </row>
    <row r="890" spans="1:5" ht="30" customHeight="1">
      <c r="A890" s="112"/>
      <c r="C890" s="114"/>
      <c r="D890" s="115"/>
      <c r="E890" s="116"/>
    </row>
    <row r="891" spans="1:5" ht="30" customHeight="1">
      <c r="A891" s="112"/>
      <c r="C891" s="114"/>
      <c r="D891" s="115"/>
      <c r="E891" s="116"/>
    </row>
    <row r="892" spans="1:5" ht="30" customHeight="1">
      <c r="A892" s="112"/>
      <c r="C892" s="114"/>
      <c r="D892" s="115"/>
      <c r="E892" s="116"/>
    </row>
    <row r="893" spans="1:5" ht="30" customHeight="1">
      <c r="A893" s="112"/>
      <c r="C893" s="114"/>
      <c r="D893" s="115"/>
      <c r="E893" s="116"/>
    </row>
    <row r="894" spans="1:5" ht="30" customHeight="1">
      <c r="A894" s="112"/>
      <c r="C894" s="114"/>
      <c r="D894" s="115"/>
      <c r="E894" s="116"/>
    </row>
    <row r="895" spans="1:5" ht="30" customHeight="1">
      <c r="A895" s="112"/>
      <c r="C895" s="114"/>
      <c r="D895" s="115"/>
      <c r="E895" s="116"/>
    </row>
    <row r="896" spans="1:5" ht="30" customHeight="1">
      <c r="A896" s="112"/>
      <c r="C896" s="114"/>
      <c r="D896" s="115"/>
      <c r="E896" s="116"/>
    </row>
    <row r="897" spans="1:5" ht="30" customHeight="1">
      <c r="A897" s="112"/>
      <c r="C897" s="114"/>
      <c r="D897" s="115"/>
      <c r="E897" s="116"/>
    </row>
    <row r="898" spans="1:5" ht="30" customHeight="1">
      <c r="A898" s="112"/>
      <c r="C898" s="114"/>
      <c r="D898" s="115"/>
      <c r="E898" s="116"/>
    </row>
    <row r="899" spans="1:5" ht="30" customHeight="1">
      <c r="A899" s="112"/>
      <c r="C899" s="114"/>
      <c r="D899" s="115"/>
      <c r="E899" s="116"/>
    </row>
    <row r="900" spans="1:5" ht="30" customHeight="1">
      <c r="A900" s="112"/>
      <c r="C900" s="114"/>
      <c r="D900" s="115"/>
      <c r="E900" s="116"/>
    </row>
    <row r="901" spans="1:5" ht="30" customHeight="1">
      <c r="A901" s="112"/>
      <c r="C901" s="114"/>
      <c r="D901" s="115"/>
      <c r="E901" s="116"/>
    </row>
    <row r="902" spans="1:5" ht="30" customHeight="1">
      <c r="A902" s="112"/>
      <c r="C902" s="114"/>
      <c r="D902" s="115"/>
      <c r="E902" s="116"/>
    </row>
    <row r="903" spans="1:5" ht="30" customHeight="1">
      <c r="A903" s="112"/>
      <c r="C903" s="114"/>
      <c r="D903" s="115"/>
      <c r="E903" s="116"/>
    </row>
    <row r="904" spans="1:5" ht="30" customHeight="1">
      <c r="A904" s="112"/>
      <c r="C904" s="114"/>
      <c r="D904" s="115"/>
      <c r="E904" s="116"/>
    </row>
    <row r="905" spans="1:5" ht="30" customHeight="1">
      <c r="A905" s="112"/>
      <c r="C905" s="114"/>
      <c r="D905" s="115"/>
      <c r="E905" s="116"/>
    </row>
    <row r="906" spans="1:5" ht="30" customHeight="1">
      <c r="A906" s="112"/>
      <c r="C906" s="114"/>
      <c r="D906" s="115"/>
      <c r="E906" s="116"/>
    </row>
    <row r="907" spans="1:5" ht="30" customHeight="1">
      <c r="A907" s="112"/>
      <c r="C907" s="114"/>
      <c r="D907" s="115"/>
      <c r="E907" s="116"/>
    </row>
    <row r="908" spans="1:5" ht="30" customHeight="1">
      <c r="A908" s="112"/>
      <c r="C908" s="114"/>
      <c r="D908" s="115"/>
      <c r="E908" s="116"/>
    </row>
    <row r="909" spans="1:5" ht="30" customHeight="1">
      <c r="A909" s="112"/>
      <c r="C909" s="114"/>
      <c r="D909" s="115"/>
      <c r="E909" s="116"/>
    </row>
    <row r="910" spans="1:5" ht="30" customHeight="1">
      <c r="A910" s="112"/>
      <c r="C910" s="114"/>
      <c r="D910" s="115"/>
      <c r="E910" s="116"/>
    </row>
    <row r="911" spans="1:5" ht="30" customHeight="1">
      <c r="A911" s="112"/>
      <c r="C911" s="114"/>
      <c r="D911" s="115"/>
      <c r="E911" s="116"/>
    </row>
    <row r="912" spans="1:5" ht="30" customHeight="1">
      <c r="A912" s="112"/>
      <c r="C912" s="114"/>
      <c r="D912" s="115"/>
      <c r="E912" s="116"/>
    </row>
    <row r="913" spans="1:5" ht="30" customHeight="1">
      <c r="A913" s="112"/>
      <c r="C913" s="114"/>
      <c r="D913" s="115"/>
      <c r="E913" s="116"/>
    </row>
    <row r="914" spans="1:5" ht="30" customHeight="1">
      <c r="A914" s="112"/>
      <c r="C914" s="114"/>
      <c r="D914" s="115"/>
      <c r="E914" s="116"/>
    </row>
    <row r="915" spans="1:5" ht="30" customHeight="1">
      <c r="A915" s="112"/>
      <c r="C915" s="114"/>
      <c r="D915" s="115"/>
      <c r="E915" s="116"/>
    </row>
    <row r="916" spans="1:5" ht="30" customHeight="1">
      <c r="A916" s="112"/>
      <c r="C916" s="114"/>
      <c r="D916" s="115"/>
      <c r="E916" s="116"/>
    </row>
    <row r="917" spans="1:5" ht="30" customHeight="1">
      <c r="A917" s="112"/>
      <c r="C917" s="114"/>
      <c r="D917" s="115"/>
      <c r="E917" s="116"/>
    </row>
    <row r="918" spans="1:5" ht="30" customHeight="1">
      <c r="A918" s="112"/>
      <c r="C918" s="114"/>
      <c r="D918" s="115"/>
      <c r="E918" s="116"/>
    </row>
    <row r="919" spans="1:5" ht="30" customHeight="1">
      <c r="A919" s="112"/>
      <c r="C919" s="114"/>
      <c r="D919" s="115"/>
      <c r="E919" s="116"/>
    </row>
    <row r="920" spans="1:5" ht="30" customHeight="1">
      <c r="A920" s="112"/>
      <c r="C920" s="114"/>
      <c r="D920" s="115"/>
      <c r="E920" s="116"/>
    </row>
    <row r="921" spans="1:5" ht="30" customHeight="1">
      <c r="A921" s="112"/>
      <c r="C921" s="114"/>
      <c r="D921" s="115"/>
      <c r="E921" s="116"/>
    </row>
    <row r="922" spans="1:5" ht="30" customHeight="1">
      <c r="A922" s="112"/>
      <c r="C922" s="114"/>
      <c r="D922" s="115"/>
      <c r="E922" s="116"/>
    </row>
    <row r="923" spans="1:5" ht="30" customHeight="1">
      <c r="A923" s="112"/>
      <c r="C923" s="114"/>
      <c r="D923" s="115"/>
      <c r="E923" s="116"/>
    </row>
    <row r="924" spans="1:5" ht="30" customHeight="1">
      <c r="A924" s="112"/>
      <c r="C924" s="114"/>
      <c r="D924" s="115"/>
      <c r="E924" s="116"/>
    </row>
    <row r="925" spans="1:5" ht="30" customHeight="1">
      <c r="A925" s="112"/>
      <c r="C925" s="114"/>
      <c r="D925" s="115"/>
      <c r="E925" s="116"/>
    </row>
    <row r="926" spans="1:5" ht="30" customHeight="1">
      <c r="A926" s="112"/>
      <c r="C926" s="114"/>
      <c r="D926" s="115"/>
      <c r="E926" s="116"/>
    </row>
    <row r="927" spans="1:5" ht="30" customHeight="1">
      <c r="A927" s="112"/>
      <c r="C927" s="114"/>
      <c r="D927" s="115"/>
      <c r="E927" s="116"/>
    </row>
    <row r="928" spans="1:5" ht="30" customHeight="1">
      <c r="A928" s="112"/>
      <c r="C928" s="114"/>
      <c r="D928" s="115"/>
      <c r="E928" s="116"/>
    </row>
    <row r="929" spans="1:5" ht="30" customHeight="1">
      <c r="A929" s="112"/>
      <c r="C929" s="114"/>
      <c r="D929" s="115"/>
      <c r="E929" s="116"/>
    </row>
    <row r="930" spans="1:5" ht="30" customHeight="1">
      <c r="A930" s="112"/>
      <c r="C930" s="114"/>
      <c r="D930" s="115"/>
      <c r="E930" s="116"/>
    </row>
    <row r="931" spans="1:5" ht="30" customHeight="1">
      <c r="A931" s="112"/>
      <c r="C931" s="114"/>
      <c r="D931" s="115"/>
      <c r="E931" s="116"/>
    </row>
    <row r="932" spans="1:5" ht="30" customHeight="1">
      <c r="A932" s="112"/>
      <c r="C932" s="114"/>
      <c r="D932" s="115"/>
      <c r="E932" s="116"/>
    </row>
    <row r="933" spans="1:5" ht="30" customHeight="1">
      <c r="A933" s="112"/>
      <c r="C933" s="114"/>
      <c r="D933" s="115"/>
      <c r="E933" s="116"/>
    </row>
    <row r="934" spans="1:5" ht="30" customHeight="1">
      <c r="A934" s="112"/>
      <c r="C934" s="114"/>
      <c r="D934" s="115"/>
      <c r="E934" s="116"/>
    </row>
    <row r="935" spans="1:5" ht="30" customHeight="1">
      <c r="A935" s="112"/>
      <c r="C935" s="114"/>
      <c r="D935" s="115"/>
      <c r="E935" s="116"/>
    </row>
    <row r="936" spans="1:5" ht="30" customHeight="1">
      <c r="A936" s="112"/>
      <c r="C936" s="114"/>
      <c r="D936" s="115"/>
      <c r="E936" s="116"/>
    </row>
    <row r="937" spans="1:5" ht="30" customHeight="1">
      <c r="A937" s="112"/>
      <c r="C937" s="114"/>
      <c r="D937" s="115"/>
      <c r="E937" s="116"/>
    </row>
    <row r="938" spans="1:5" ht="30" customHeight="1">
      <c r="A938" s="112"/>
      <c r="C938" s="114"/>
      <c r="D938" s="115"/>
      <c r="E938" s="116"/>
    </row>
    <row r="939" spans="1:5" ht="30" customHeight="1">
      <c r="A939" s="112"/>
      <c r="C939" s="114"/>
      <c r="D939" s="115"/>
      <c r="E939" s="116"/>
    </row>
    <row r="940" spans="1:5" ht="30" customHeight="1">
      <c r="A940" s="112"/>
      <c r="C940" s="114"/>
      <c r="D940" s="115"/>
      <c r="E940" s="116"/>
    </row>
    <row r="941" spans="1:5" ht="30" customHeight="1">
      <c r="A941" s="112"/>
      <c r="C941" s="114"/>
      <c r="D941" s="115"/>
      <c r="E941" s="116"/>
    </row>
    <row r="942" spans="1:5" ht="30" customHeight="1">
      <c r="A942" s="112"/>
      <c r="C942" s="114"/>
      <c r="D942" s="115"/>
      <c r="E942" s="116"/>
    </row>
    <row r="943" spans="1:5" ht="30" customHeight="1">
      <c r="A943" s="112"/>
      <c r="C943" s="114"/>
      <c r="D943" s="115"/>
      <c r="E943" s="116"/>
    </row>
    <row r="944" spans="1:5" ht="30" customHeight="1">
      <c r="A944" s="112"/>
      <c r="C944" s="114"/>
      <c r="D944" s="115"/>
      <c r="E944" s="116"/>
    </row>
    <row r="945" spans="1:5" ht="30" customHeight="1">
      <c r="A945" s="112"/>
      <c r="C945" s="114"/>
      <c r="D945" s="115"/>
      <c r="E945" s="116"/>
    </row>
    <row r="946" spans="1:5" ht="30" customHeight="1">
      <c r="A946" s="112"/>
      <c r="C946" s="114"/>
      <c r="D946" s="115"/>
      <c r="E946" s="116"/>
    </row>
    <row r="947" spans="1:5" ht="30" customHeight="1">
      <c r="A947" s="112"/>
      <c r="C947" s="114"/>
      <c r="D947" s="115"/>
      <c r="E947" s="116"/>
    </row>
    <row r="948" spans="1:5" ht="30" customHeight="1">
      <c r="A948" s="112"/>
      <c r="C948" s="114"/>
      <c r="D948" s="115"/>
      <c r="E948" s="116"/>
    </row>
    <row r="949" spans="1:5" ht="30" customHeight="1">
      <c r="A949" s="112"/>
      <c r="C949" s="114"/>
      <c r="D949" s="115"/>
      <c r="E949" s="116"/>
    </row>
    <row r="950" spans="1:5" ht="30" customHeight="1">
      <c r="A950" s="112"/>
      <c r="C950" s="114"/>
      <c r="D950" s="115"/>
      <c r="E950" s="116"/>
    </row>
    <row r="951" spans="1:5" ht="30" customHeight="1">
      <c r="A951" s="112"/>
      <c r="C951" s="114"/>
      <c r="D951" s="115"/>
      <c r="E951" s="116"/>
    </row>
    <row r="952" spans="1:5" ht="30" customHeight="1">
      <c r="A952" s="112"/>
      <c r="C952" s="114"/>
      <c r="D952" s="115"/>
      <c r="E952" s="116"/>
    </row>
    <row r="953" spans="1:5" ht="30" customHeight="1">
      <c r="A953" s="112"/>
      <c r="C953" s="114"/>
      <c r="D953" s="115"/>
      <c r="E953" s="116"/>
    </row>
    <row r="954" spans="1:5" ht="30" customHeight="1">
      <c r="A954" s="112"/>
      <c r="C954" s="114"/>
      <c r="D954" s="115"/>
      <c r="E954" s="116"/>
    </row>
    <row r="955" spans="1:5" ht="30" customHeight="1">
      <c r="A955" s="112"/>
      <c r="C955" s="114"/>
      <c r="D955" s="115"/>
      <c r="E955" s="116"/>
    </row>
    <row r="956" spans="1:5" ht="30" customHeight="1">
      <c r="A956" s="112"/>
      <c r="C956" s="114"/>
      <c r="D956" s="115"/>
      <c r="E956" s="116"/>
    </row>
    <row r="957" spans="1:5" ht="30" customHeight="1">
      <c r="A957" s="112"/>
      <c r="C957" s="114"/>
      <c r="D957" s="115"/>
      <c r="E957" s="116"/>
    </row>
    <row r="958" spans="1:5" ht="30" customHeight="1">
      <c r="A958" s="112"/>
      <c r="C958" s="114"/>
      <c r="D958" s="115"/>
      <c r="E958" s="116"/>
    </row>
    <row r="959" spans="1:5" ht="30" customHeight="1">
      <c r="A959" s="112"/>
      <c r="C959" s="114"/>
      <c r="D959" s="115"/>
      <c r="E959" s="116"/>
    </row>
    <row r="960" spans="1:5" ht="30" customHeight="1">
      <c r="A960" s="112"/>
      <c r="C960" s="114"/>
      <c r="D960" s="115"/>
      <c r="E960" s="116"/>
    </row>
    <row r="961" spans="1:5" ht="30" customHeight="1">
      <c r="A961" s="112"/>
      <c r="C961" s="114"/>
      <c r="D961" s="115"/>
      <c r="E961" s="116"/>
    </row>
    <row r="962" spans="1:5" ht="30" customHeight="1">
      <c r="A962" s="112"/>
      <c r="C962" s="114"/>
      <c r="D962" s="115"/>
      <c r="E962" s="116"/>
    </row>
    <row r="963" spans="1:5" ht="30" customHeight="1">
      <c r="A963" s="112"/>
      <c r="C963" s="114"/>
      <c r="D963" s="115"/>
      <c r="E963" s="116"/>
    </row>
    <row r="964" spans="1:5" ht="30" customHeight="1">
      <c r="A964" s="112"/>
      <c r="C964" s="114"/>
      <c r="D964" s="115"/>
      <c r="E964" s="116"/>
    </row>
    <row r="965" spans="1:5" ht="30" customHeight="1">
      <c r="A965" s="112"/>
      <c r="C965" s="114"/>
      <c r="D965" s="115"/>
      <c r="E965" s="116"/>
    </row>
    <row r="966" spans="1:5" ht="30" customHeight="1">
      <c r="A966" s="112"/>
      <c r="C966" s="114"/>
      <c r="D966" s="115"/>
      <c r="E966" s="116"/>
    </row>
    <row r="967" spans="1:5" ht="30" customHeight="1">
      <c r="A967" s="112"/>
      <c r="C967" s="114"/>
      <c r="D967" s="115"/>
      <c r="E967" s="116"/>
    </row>
    <row r="968" spans="1:5" ht="30" customHeight="1">
      <c r="A968" s="112"/>
      <c r="C968" s="114"/>
      <c r="D968" s="115"/>
      <c r="E968" s="116"/>
    </row>
    <row r="969" spans="1:5" ht="30" customHeight="1">
      <c r="A969" s="112"/>
      <c r="C969" s="114"/>
      <c r="D969" s="115"/>
      <c r="E969" s="116"/>
    </row>
    <row r="970" spans="1:5" ht="30" customHeight="1">
      <c r="A970" s="112"/>
      <c r="C970" s="114"/>
      <c r="D970" s="115"/>
      <c r="E970" s="116"/>
    </row>
    <row r="971" spans="1:5" ht="30" customHeight="1">
      <c r="A971" s="112"/>
      <c r="C971" s="114"/>
      <c r="D971" s="115"/>
      <c r="E971" s="116"/>
    </row>
    <row r="972" spans="1:5" ht="30" customHeight="1">
      <c r="A972" s="112"/>
      <c r="C972" s="114"/>
      <c r="D972" s="115"/>
      <c r="E972" s="116"/>
    </row>
    <row r="973" spans="1:5" ht="30" customHeight="1">
      <c r="A973" s="112"/>
      <c r="C973" s="114"/>
      <c r="D973" s="115"/>
      <c r="E973" s="116"/>
    </row>
    <row r="974" spans="1:5" ht="30" customHeight="1">
      <c r="A974" s="112"/>
      <c r="C974" s="114"/>
      <c r="D974" s="115"/>
      <c r="E974" s="116"/>
    </row>
    <row r="975" spans="1:5" ht="30" customHeight="1">
      <c r="A975" s="112"/>
      <c r="C975" s="114"/>
      <c r="D975" s="115"/>
      <c r="E975" s="116"/>
    </row>
    <row r="976" spans="1:5" ht="30" customHeight="1">
      <c r="A976" s="112"/>
      <c r="C976" s="114"/>
      <c r="D976" s="115"/>
      <c r="E976" s="116"/>
    </row>
    <row r="977" spans="1:5" ht="30" customHeight="1">
      <c r="A977" s="112"/>
      <c r="C977" s="114"/>
      <c r="D977" s="115"/>
      <c r="E977" s="116"/>
    </row>
    <row r="978" spans="1:5" ht="30" customHeight="1">
      <c r="A978" s="112"/>
      <c r="C978" s="114"/>
      <c r="D978" s="115"/>
      <c r="E978" s="116"/>
    </row>
    <row r="979" spans="1:5" ht="30" customHeight="1">
      <c r="A979" s="112"/>
      <c r="C979" s="114"/>
      <c r="D979" s="115"/>
      <c r="E979" s="116"/>
    </row>
    <row r="980" spans="1:5" ht="30" customHeight="1">
      <c r="A980" s="112"/>
      <c r="C980" s="114"/>
      <c r="D980" s="115"/>
      <c r="E980" s="116"/>
    </row>
    <row r="981" spans="1:5" ht="30" customHeight="1">
      <c r="A981" s="112"/>
      <c r="C981" s="114"/>
      <c r="D981" s="115"/>
      <c r="E981" s="116"/>
    </row>
    <row r="982" spans="1:5" ht="30" customHeight="1">
      <c r="A982" s="112"/>
      <c r="C982" s="114"/>
      <c r="D982" s="115"/>
      <c r="E982" s="116"/>
    </row>
    <row r="983" spans="1:5" ht="30" customHeight="1">
      <c r="A983" s="112"/>
      <c r="C983" s="114"/>
      <c r="D983" s="115"/>
      <c r="E983" s="116"/>
    </row>
    <row r="984" spans="1:5" ht="30" customHeight="1">
      <c r="A984" s="112"/>
      <c r="C984" s="114"/>
      <c r="D984" s="115"/>
      <c r="E984" s="116"/>
    </row>
    <row r="985" spans="1:5" ht="30" customHeight="1">
      <c r="A985" s="112"/>
      <c r="C985" s="114"/>
      <c r="D985" s="115"/>
      <c r="E985" s="116"/>
    </row>
    <row r="986" spans="1:5" ht="30" customHeight="1">
      <c r="A986" s="112"/>
      <c r="C986" s="114"/>
      <c r="D986" s="115"/>
      <c r="E986" s="116"/>
    </row>
    <row r="987" spans="1:5" ht="30" customHeight="1">
      <c r="A987" s="112"/>
      <c r="C987" s="114"/>
      <c r="D987" s="115"/>
      <c r="E987" s="116"/>
    </row>
    <row r="988" spans="1:5" ht="30" customHeight="1">
      <c r="A988" s="112"/>
      <c r="C988" s="114"/>
      <c r="D988" s="115"/>
      <c r="E988" s="116"/>
    </row>
    <row r="989" spans="1:5" ht="30" customHeight="1">
      <c r="A989" s="112"/>
      <c r="C989" s="114"/>
      <c r="D989" s="115"/>
      <c r="E989" s="116"/>
    </row>
    <row r="990" spans="1:5" ht="30" customHeight="1">
      <c r="A990" s="112"/>
      <c r="C990" s="114"/>
      <c r="D990" s="115"/>
      <c r="E990" s="116"/>
    </row>
    <row r="991" spans="1:5" ht="30" customHeight="1">
      <c r="A991" s="112"/>
      <c r="C991" s="114"/>
      <c r="D991" s="115"/>
      <c r="E991" s="116"/>
    </row>
    <row r="992" spans="1:5" ht="30" customHeight="1">
      <c r="A992" s="112"/>
      <c r="C992" s="114"/>
      <c r="D992" s="115"/>
      <c r="E992" s="116"/>
    </row>
    <row r="993" spans="1:5" ht="30" customHeight="1">
      <c r="A993" s="112"/>
      <c r="C993" s="114"/>
      <c r="D993" s="115"/>
      <c r="E993" s="116"/>
    </row>
    <row r="994" spans="1:5" ht="30" customHeight="1">
      <c r="A994" s="112"/>
      <c r="C994" s="114"/>
      <c r="D994" s="115"/>
      <c r="E994" s="116"/>
    </row>
    <row r="995" spans="1:5" ht="30" customHeight="1">
      <c r="A995" s="112"/>
      <c r="C995" s="114"/>
      <c r="D995" s="115"/>
      <c r="E995" s="116"/>
    </row>
    <row r="996" spans="1:5" ht="30" customHeight="1">
      <c r="A996" s="112"/>
      <c r="C996" s="114"/>
      <c r="D996" s="115"/>
      <c r="E996" s="116"/>
    </row>
    <row r="997" spans="1:5" ht="30" customHeight="1">
      <c r="A997" s="112"/>
      <c r="C997" s="114"/>
      <c r="D997" s="115"/>
      <c r="E997" s="116"/>
    </row>
    <row r="998" spans="1:5" ht="30" customHeight="1">
      <c r="A998" s="112"/>
      <c r="C998" s="114"/>
      <c r="D998" s="115"/>
      <c r="E998" s="116"/>
    </row>
    <row r="999" spans="1:5" ht="30" customHeight="1">
      <c r="A999" s="112"/>
      <c r="C999" s="114"/>
      <c r="D999" s="115"/>
      <c r="E999" s="116"/>
    </row>
    <row r="1000" spans="1:5" ht="30" customHeight="1">
      <c r="A1000" s="112"/>
      <c r="C1000" s="114"/>
      <c r="D1000" s="115"/>
      <c r="E1000" s="116"/>
    </row>
  </sheetData>
  <sheetProtection algorithmName="SHA-512" hashValue="IzknPUhcuDH+qf/8CGoZRvDYQFVZEFWovK8YT8fHwoMzP1+AiCnAQ5Ly2ky+z9Mw8Hh3Vk1T4Fj1VlfkXsQ2sg==" saltValue="6kfQmZ24UJbHsDZmq8bL6g==" spinCount="100000" sheet="1" objects="1" scenarios="1" selectLockedCells="1"/>
  <mergeCells count="15">
    <mergeCell ref="BT4:BZ4"/>
    <mergeCell ref="CO4:CU4"/>
    <mergeCell ref="CV4:DB4"/>
    <mergeCell ref="B4:B5"/>
    <mergeCell ref="I4:O4"/>
    <mergeCell ref="P4:V4"/>
    <mergeCell ref="W4:AC4"/>
    <mergeCell ref="AD4:AJ4"/>
    <mergeCell ref="CA4:CG4"/>
    <mergeCell ref="CH4:CN4"/>
    <mergeCell ref="AK4:AQ4"/>
    <mergeCell ref="AR4:AX4"/>
    <mergeCell ref="AY4:BE4"/>
    <mergeCell ref="BF4:BL4"/>
    <mergeCell ref="BM4:BS4"/>
  </mergeCells>
  <conditionalFormatting sqref="I9:DB39">
    <cfRule type="expression" dxfId="0" priority="1">
      <formula>AND(I$5&gt;=$E9,I$5&lt;=$F9)</formula>
    </cfRule>
  </conditionalFormatting>
  <dataValidations count="1">
    <dataValidation type="decimal" operator="greaterThanOrEqual" allowBlank="1" showInputMessage="1" prompt="Semana de exibição - Alterar esse número rola a exibição do Gráfico de Gantt." sqref="E5">
      <formula1>1</formula1>
    </dataValidation>
  </dataValidations>
  <printOptions horizontalCentered="1"/>
  <pageMargins left="0.25" right="0.25" top="0.75" bottom="0.75"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ORÇAMENTO ESTIMATIVO</vt:lpstr>
      <vt:lpstr>BDI - DEMONSTRATIVO</vt:lpstr>
      <vt:lpstr>EVENTOGRAMA</vt:lpstr>
      <vt:lpstr>CRONOGRAMA</vt:lpstr>
      <vt:lpstr>'ORÇAMENTO ESTIMATIVO'!Area_de_impressao</vt:lpstr>
      <vt:lpstr>CRONOGRAMA!início_da_tarefa</vt:lpstr>
      <vt:lpstr>CRONOGRAMA!Início_do_projeto</vt:lpstr>
      <vt:lpstr>CRONOGRAMA!progresso_da_tarefa</vt:lpstr>
      <vt:lpstr>CRONOGRAMA!Semana_de_exibição</vt:lpstr>
      <vt:lpstr>CRONOGRAMA!término_da_tarefa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dc:creator>
  <cp:lastModifiedBy>MARIA CAROLINA</cp:lastModifiedBy>
  <cp:lastPrinted>2024-11-13T13:48:46Z</cp:lastPrinted>
  <dcterms:created xsi:type="dcterms:W3CDTF">2024-11-13T16:21:40Z</dcterms:created>
  <dcterms:modified xsi:type="dcterms:W3CDTF">2024-11-26T13:48:03Z</dcterms:modified>
</cp:coreProperties>
</file>